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6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7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8.xml" ContentType="application/vnd.openxmlformats-officedocument.drawing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9.xml" ContentType="application/vnd.openxmlformats-officedocument.drawing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drawings/drawing10.xml" ContentType="application/vnd.openxmlformats-officedocument.drawing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drawings/drawing11.xml" ContentType="application/vnd.openxmlformats-officedocument.drawing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drawings/drawing12.xml" ContentType="application/vnd.openxmlformats-officedocument.drawing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drawings/drawing13.xml" ContentType="application/vnd.openxmlformats-officedocument.drawing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drawings/drawing14.xml" ContentType="application/vnd.openxmlformats-officedocument.drawing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drawings/drawing15.xml" ContentType="application/vnd.openxmlformats-officedocument.drawing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drawings/drawing16.xml" ContentType="application/vnd.openxmlformats-officedocument.drawing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uedi\Desktop\Homepage Saisondaten\"/>
    </mc:Choice>
  </mc:AlternateContent>
  <xr:revisionPtr revIDLastSave="0" documentId="13_ncr:1_{9CBCE67D-027E-4947-B343-05F2C58F7D24}" xr6:coauthVersionLast="47" xr6:coauthVersionMax="47" xr10:uidLastSave="{00000000-0000-0000-0000-000000000000}"/>
  <bookViews>
    <workbookView xWindow="-110" yWindow="-110" windowWidth="38620" windowHeight="21100" firstSheet="4" activeTab="14" xr2:uid="{80326B84-20D6-46CE-A826-F0AB28419E90}"/>
  </bookViews>
  <sheets>
    <sheet name="Lüdemann, Jürgen" sheetId="1" r:id="rId1"/>
    <sheet name="Naumann, Karin" sheetId="2" r:id="rId2"/>
    <sheet name="Naumann, Rüdiger" sheetId="3" r:id="rId3"/>
    <sheet name="Pophal, Jürgen" sheetId="4" r:id="rId4"/>
    <sheet name="Probst, Bettina" sheetId="5" r:id="rId5"/>
    <sheet name="Probst, Rüdiger" sheetId="6" r:id="rId6"/>
    <sheet name="Bergemann, Hans" sheetId="7" r:id="rId7"/>
    <sheet name="Dannath, Gero" sheetId="8" r:id="rId8"/>
    <sheet name="Dannath, Sabrina" sheetId="9" r:id="rId9"/>
    <sheet name="Hans, Thorsten" sheetId="11" r:id="rId10"/>
    <sheet name="Langholz, Heinz" sheetId="10" r:id="rId11"/>
    <sheet name="Mertz, Jürgen" sheetId="13" r:id="rId12"/>
    <sheet name="Müller, Dieter" sheetId="16" r:id="rId13"/>
    <sheet name="Paasch, Olaf" sheetId="14" r:id="rId14"/>
    <sheet name="Schauer, Björn" sheetId="15" r:id="rId15"/>
    <sheet name="Tercan, Muharrem" sheetId="12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1" l="1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K6" i="12"/>
  <c r="K6" i="15"/>
  <c r="K6" i="14"/>
  <c r="K6" i="16"/>
  <c r="K6" i="13"/>
  <c r="K6" i="10"/>
  <c r="K6" i="11"/>
  <c r="K6" i="9"/>
  <c r="K6" i="8"/>
  <c r="K6" i="7"/>
  <c r="K6" i="6"/>
  <c r="K6" i="5"/>
  <c r="K6" i="4"/>
  <c r="K6" i="3"/>
  <c r="K6" i="2"/>
  <c r="K6" i="1"/>
  <c r="E25" i="16"/>
  <c r="E24" i="16"/>
  <c r="E23" i="16"/>
  <c r="E22" i="16"/>
  <c r="E21" i="16"/>
  <c r="E20" i="16"/>
  <c r="E19" i="16"/>
  <c r="E18" i="16"/>
  <c r="E17" i="16"/>
  <c r="E16" i="16"/>
  <c r="E15" i="16"/>
  <c r="E14" i="16"/>
  <c r="E13" i="16"/>
  <c r="E12" i="16"/>
  <c r="E11" i="16"/>
  <c r="E10" i="16"/>
  <c r="E9" i="16"/>
  <c r="E8" i="16"/>
  <c r="E7" i="16"/>
  <c r="I6" i="16"/>
  <c r="G6" i="16"/>
  <c r="E6" i="16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7" i="15"/>
  <c r="I6" i="15"/>
  <c r="G6" i="15"/>
  <c r="E6" i="15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I6" i="14"/>
  <c r="G6" i="14"/>
  <c r="E6" i="14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I6" i="13"/>
  <c r="G6" i="13"/>
  <c r="E6" i="13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I6" i="12"/>
  <c r="G6" i="12"/>
  <c r="E6" i="12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I6" i="11"/>
  <c r="G6" i="11"/>
  <c r="E6" i="11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I6" i="10"/>
  <c r="G6" i="10"/>
  <c r="E6" i="10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I6" i="8"/>
  <c r="G6" i="8"/>
  <c r="E6" i="8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I6" i="9"/>
  <c r="G6" i="9"/>
  <c r="E6" i="9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I6" i="7"/>
  <c r="G6" i="7"/>
  <c r="E6" i="7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I6" i="6"/>
  <c r="G6" i="6"/>
  <c r="E6" i="6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I6" i="5"/>
  <c r="G6" i="5"/>
  <c r="E6" i="5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I6" i="4"/>
  <c r="G6" i="4"/>
  <c r="E6" i="4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I6" i="3"/>
  <c r="G6" i="3"/>
  <c r="E6" i="3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I6" i="2"/>
  <c r="G6" i="2"/>
  <c r="E6" i="2"/>
  <c r="G6" i="1"/>
  <c r="I6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J6" i="14" l="1"/>
  <c r="J6" i="16"/>
  <c r="J6" i="13"/>
  <c r="J6" i="11"/>
  <c r="J6" i="9"/>
  <c r="J6" i="8"/>
  <c r="J6" i="7"/>
  <c r="H6" i="5"/>
  <c r="J6" i="4"/>
  <c r="J6" i="3"/>
  <c r="J6" i="2"/>
  <c r="H6" i="10"/>
  <c r="H6" i="15"/>
  <c r="J6" i="15"/>
  <c r="J6" i="5"/>
  <c r="H6" i="16"/>
  <c r="H6" i="14"/>
  <c r="H6" i="13"/>
  <c r="H6" i="12"/>
  <c r="J6" i="12"/>
  <c r="H6" i="11"/>
  <c r="J6" i="10"/>
  <c r="H6" i="8"/>
  <c r="H6" i="9"/>
  <c r="H6" i="7"/>
  <c r="H6" i="6"/>
  <c r="J6" i="6"/>
  <c r="H6" i="4"/>
  <c r="H6" i="3"/>
  <c r="H6" i="2"/>
  <c r="J6" i="1"/>
  <c r="H6" i="1"/>
</calcChain>
</file>

<file path=xl/sharedStrings.xml><?xml version="1.0" encoding="utf-8"?>
<sst xmlns="http://schemas.openxmlformats.org/spreadsheetml/2006/main" count="208" uniqueCount="42">
  <si>
    <t>Beste Serie</t>
  </si>
  <si>
    <t>Bestes Einzel</t>
  </si>
  <si>
    <t>Pins Saison</t>
  </si>
  <si>
    <t>Antreten</t>
  </si>
  <si>
    <t>1. Spiel</t>
  </si>
  <si>
    <t>2. Spiel</t>
  </si>
  <si>
    <t>3. Spiel</t>
  </si>
  <si>
    <t>Pins Spieltag</t>
  </si>
  <si>
    <t>Ergebnisse Lüdemann, Jürgen</t>
  </si>
  <si>
    <t>Saisonschnitt</t>
  </si>
  <si>
    <t>Analysen Lüdemann, Jürgen</t>
  </si>
  <si>
    <t>Analysen Naumann, Karin</t>
  </si>
  <si>
    <t>Ergebnisse Naumann, Karin</t>
  </si>
  <si>
    <t>Analysen Naumann, Rüdiger</t>
  </si>
  <si>
    <t>Ergebnisse Naumann, Rüdiger</t>
  </si>
  <si>
    <t>Analysen Pophal, Jürgen</t>
  </si>
  <si>
    <t>Ergebnisse Pophal, Jürgen</t>
  </si>
  <si>
    <t>Ergebnisse Probst, Bettina</t>
  </si>
  <si>
    <t>Analysen Probst, Bettina</t>
  </si>
  <si>
    <t>Ergebnisse Probst, Rüdiger</t>
  </si>
  <si>
    <t>Analysen Probst, Rüdiger</t>
  </si>
  <si>
    <t>Analysen Bergemann, Hans</t>
  </si>
  <si>
    <t>Ergebnisse Bergemann, Hans</t>
  </si>
  <si>
    <t>Ergebnisse Dannath, Gero</t>
  </si>
  <si>
    <t>Analysen Dannath, Gero</t>
  </si>
  <si>
    <t>Ergebnisse Dannath, Sabrina</t>
  </si>
  <si>
    <t>Analysen Dannath, Sabrina</t>
  </si>
  <si>
    <t>Analysen Langholz, Heinz</t>
  </si>
  <si>
    <t>Ergebnisse Langholz, Heinz</t>
  </si>
  <si>
    <t>Analysen Hans, Thorsten</t>
  </si>
  <si>
    <t>Ergebnisse Hans, Thorsten</t>
  </si>
  <si>
    <t>Ergebnisse Tercan, Muharrem</t>
  </si>
  <si>
    <t>Analysen Tercan, Muharrem</t>
  </si>
  <si>
    <t>Ergebnisse Mertz, Hans-Jürgen</t>
  </si>
  <si>
    <t>Analysen Mertz, Hans-Jürgen</t>
  </si>
  <si>
    <t>Ergebnisse Paasch, Olaf</t>
  </si>
  <si>
    <t>Analysen Paasch, Olaf</t>
  </si>
  <si>
    <t>Ergebnisse Schauer, Björn</t>
  </si>
  <si>
    <t>Analysen Schauer, Björn</t>
  </si>
  <si>
    <t>Ergebnisse Müller, Dieter</t>
  </si>
  <si>
    <t>Analysen Müller, Dieter</t>
  </si>
  <si>
    <t>Schnitt Spieltag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</si>
</sst>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Standard" xfId="0" builtinId="0"/>
  </cellStyles>
  <dxfs count="272"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9933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/>
              <a:t>Jürgen Lüdemann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'Lüdemann, Jürgen'!$G$5</c:f>
              <c:strCache>
                <c:ptCount val="1"/>
                <c:pt idx="0">
                  <c:v>Antreten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'Lüdemann, Jürgen'!$G$6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0E8-9D80-124998BE592E}"/>
            </c:ext>
          </c:extLst>
        </c:ser>
        <c:ser>
          <c:idx val="1"/>
          <c:order val="1"/>
          <c:tx>
            <c:strRef>
              <c:f>'Lüdemann, Jürgen'!$H$5</c:f>
              <c:strCache>
                <c:ptCount val="1"/>
                <c:pt idx="0">
                  <c:v>Pins Saison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'Lüdemann, Jürgen'!$H$6</c:f>
              <c:numCache>
                <c:formatCode>General</c:formatCode>
                <c:ptCount val="1"/>
                <c:pt idx="0">
                  <c:v>3315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0E8-9D80-124998BE592E}"/>
            </c:ext>
          </c:extLst>
        </c:ser>
        <c:ser>
          <c:idx val="2"/>
          <c:order val="2"/>
          <c:tx>
            <c:strRef>
              <c:f>'Lüdemann, Jürgen'!$I$5</c:f>
              <c:strCache>
                <c:ptCount val="1"/>
                <c:pt idx="0">
                  <c:v>Bestes Einzel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'Lüdemann, Jürgen'!$I$6</c:f>
              <c:numCache>
                <c:formatCode>General</c:formatCode>
                <c:ptCount val="1"/>
                <c:pt idx="0">
                  <c:v>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E4-40E8-9D80-124998BE592E}"/>
            </c:ext>
          </c:extLst>
        </c:ser>
        <c:ser>
          <c:idx val="3"/>
          <c:order val="3"/>
          <c:tx>
            <c:strRef>
              <c:f>'Lüdemann, Jürgen'!$J$5</c:f>
              <c:strCache>
                <c:ptCount val="1"/>
                <c:pt idx="0">
                  <c:v>Beste Serie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'Lüdemann, Jürgen'!$J$6</c:f>
              <c:numCache>
                <c:formatCode>General</c:formatCode>
                <c:ptCount val="1"/>
                <c:pt idx="0">
                  <c:v>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E4-40E8-9D80-124998BE592E}"/>
            </c:ext>
          </c:extLst>
        </c:ser>
        <c:ser>
          <c:idx val="4"/>
          <c:order val="4"/>
          <c:tx>
            <c:strRef>
              <c:f>'Lüdemann, Jürgen'!$K$5</c:f>
              <c:strCache>
                <c:ptCount val="1"/>
                <c:pt idx="0">
                  <c:v>Saisonschnitt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'Lüdemann, Jürgen'!$K$6</c:f>
              <c:numCache>
                <c:formatCode>0.00</c:formatCode>
                <c:ptCount val="1"/>
                <c:pt idx="0">
                  <c:v>157.85714285714286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E4-40E8-9D80-124998BE59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40143504"/>
        <c:axId val="540149984"/>
      </c:barChart>
      <c:catAx>
        <c:axId val="540143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Saison 2025 / 2026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0149984"/>
        <c:crosses val="autoZero"/>
        <c:auto val="1"/>
        <c:lblAlgn val="ctr"/>
        <c:lblOffset val="100"/>
        <c:noMultiLvlLbl val="0"/>
      </c:catAx>
      <c:valAx>
        <c:axId val="54014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014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/>
              <a:t>Thorsten Hans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'Hans, Thorsten'!$G$5</c:f>
              <c:strCache>
                <c:ptCount val="1"/>
                <c:pt idx="0">
                  <c:v>Antreten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'Hans, Thorsten'!$G$6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06-46A3-BC00-51CD9E12D7AD}"/>
            </c:ext>
          </c:extLst>
        </c:ser>
        <c:ser>
          <c:idx val="1"/>
          <c:order val="1"/>
          <c:tx>
            <c:strRef>
              <c:f>'Hans, Thorsten'!$H$5</c:f>
              <c:strCache>
                <c:ptCount val="1"/>
                <c:pt idx="0">
                  <c:v>Pins Saison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'Hans, Thorsten'!$H$6</c:f>
              <c:numCache>
                <c:formatCode>General</c:formatCode>
                <c:ptCount val="1"/>
                <c:pt idx="0">
                  <c:v>4153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06-46A3-BC00-51CD9E12D7AD}"/>
            </c:ext>
          </c:extLst>
        </c:ser>
        <c:ser>
          <c:idx val="2"/>
          <c:order val="2"/>
          <c:tx>
            <c:strRef>
              <c:f>'Hans, Thorsten'!$I$5</c:f>
              <c:strCache>
                <c:ptCount val="1"/>
                <c:pt idx="0">
                  <c:v>Bestes Einzel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'Hans, Thorsten'!$I$6</c:f>
              <c:numCache>
                <c:formatCode>General</c:formatCode>
                <c:ptCount val="1"/>
                <c:pt idx="0">
                  <c:v>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06-46A3-BC00-51CD9E12D7AD}"/>
            </c:ext>
          </c:extLst>
        </c:ser>
        <c:ser>
          <c:idx val="3"/>
          <c:order val="3"/>
          <c:tx>
            <c:strRef>
              <c:f>'Hans, Thorsten'!$J$5</c:f>
              <c:strCache>
                <c:ptCount val="1"/>
                <c:pt idx="0">
                  <c:v>Beste Serie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'Hans, Thorsten'!$J$6</c:f>
              <c:numCache>
                <c:formatCode>General</c:formatCode>
                <c:ptCount val="1"/>
                <c:pt idx="0">
                  <c:v>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06-46A3-BC00-51CD9E12D7AD}"/>
            </c:ext>
          </c:extLst>
        </c:ser>
        <c:ser>
          <c:idx val="4"/>
          <c:order val="4"/>
          <c:tx>
            <c:strRef>
              <c:f>'Hans, Thorsten'!$K$5</c:f>
              <c:strCache>
                <c:ptCount val="1"/>
                <c:pt idx="0">
                  <c:v>Saisonschnitt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'Hans, Thorsten'!$K$6</c:f>
              <c:numCache>
                <c:formatCode>0.00</c:formatCode>
                <c:ptCount val="1"/>
                <c:pt idx="0">
                  <c:v>173.04166666666666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06-46A3-BC00-51CD9E12D7A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40143504"/>
        <c:axId val="540149984"/>
      </c:barChart>
      <c:catAx>
        <c:axId val="540143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Saison 2025 / 2026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0149984"/>
        <c:crosses val="autoZero"/>
        <c:auto val="1"/>
        <c:lblAlgn val="ctr"/>
        <c:lblOffset val="100"/>
        <c:noMultiLvlLbl val="0"/>
      </c:catAx>
      <c:valAx>
        <c:axId val="54014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014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/>
              <a:t>Heinz Langholz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'Langholz, Heinz'!$G$5</c:f>
              <c:strCache>
                <c:ptCount val="1"/>
                <c:pt idx="0">
                  <c:v>Antreten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'Langholz, Heinz'!$G$6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38-4062-87B5-7B7084DE456E}"/>
            </c:ext>
          </c:extLst>
        </c:ser>
        <c:ser>
          <c:idx val="1"/>
          <c:order val="1"/>
          <c:tx>
            <c:strRef>
              <c:f>'Langholz, Heinz'!$H$5</c:f>
              <c:strCache>
                <c:ptCount val="1"/>
                <c:pt idx="0">
                  <c:v>Pins Saison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'Langholz, Heinz'!$H$6</c:f>
              <c:numCache>
                <c:formatCode>General</c:formatCode>
                <c:ptCount val="1"/>
                <c:pt idx="0">
                  <c:v>1507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38-4062-87B5-7B7084DE456E}"/>
            </c:ext>
          </c:extLst>
        </c:ser>
        <c:ser>
          <c:idx val="2"/>
          <c:order val="2"/>
          <c:tx>
            <c:strRef>
              <c:f>'Langholz, Heinz'!$I$5</c:f>
              <c:strCache>
                <c:ptCount val="1"/>
                <c:pt idx="0">
                  <c:v>Bestes Einzel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'Langholz, Heinz'!$I$6</c:f>
              <c:numCache>
                <c:formatCode>General</c:formatCode>
                <c:ptCount val="1"/>
                <c:pt idx="0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38-4062-87B5-7B7084DE456E}"/>
            </c:ext>
          </c:extLst>
        </c:ser>
        <c:ser>
          <c:idx val="3"/>
          <c:order val="3"/>
          <c:tx>
            <c:strRef>
              <c:f>'Langholz, Heinz'!$J$5</c:f>
              <c:strCache>
                <c:ptCount val="1"/>
                <c:pt idx="0">
                  <c:v>Beste Serie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'Langholz, Heinz'!$J$6</c:f>
              <c:numCache>
                <c:formatCode>General</c:formatCode>
                <c:ptCount val="1"/>
                <c:pt idx="0">
                  <c:v>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38-4062-87B5-7B7084DE456E}"/>
            </c:ext>
          </c:extLst>
        </c:ser>
        <c:ser>
          <c:idx val="4"/>
          <c:order val="4"/>
          <c:tx>
            <c:strRef>
              <c:f>'Langholz, Heinz'!$K$5</c:f>
              <c:strCache>
                <c:ptCount val="1"/>
                <c:pt idx="0">
                  <c:v>Saisonschnitt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'Langholz, Heinz'!$K$6</c:f>
              <c:numCache>
                <c:formatCode>0.00</c:formatCode>
                <c:ptCount val="1"/>
                <c:pt idx="0">
                  <c:v>125.58333333333333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38-4062-87B5-7B7084DE45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40143504"/>
        <c:axId val="540149984"/>
      </c:barChart>
      <c:catAx>
        <c:axId val="540143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Saison 2025 / 2026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0149984"/>
        <c:crosses val="autoZero"/>
        <c:auto val="1"/>
        <c:lblAlgn val="ctr"/>
        <c:lblOffset val="100"/>
        <c:noMultiLvlLbl val="0"/>
      </c:catAx>
      <c:valAx>
        <c:axId val="54014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014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/>
              <a:t>Hans-Jürgen Mertz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'Mertz, Jürgen'!$G$5</c:f>
              <c:strCache>
                <c:ptCount val="1"/>
                <c:pt idx="0">
                  <c:v>Antreten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'Mertz, Jürgen'!$G$6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7D-4D2C-A820-8F165E6B6933}"/>
            </c:ext>
          </c:extLst>
        </c:ser>
        <c:ser>
          <c:idx val="1"/>
          <c:order val="1"/>
          <c:tx>
            <c:strRef>
              <c:f>'Mertz, Jürgen'!$H$5</c:f>
              <c:strCache>
                <c:ptCount val="1"/>
                <c:pt idx="0">
                  <c:v>Pins Saison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'Mertz, Jürgen'!$H$6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7D-4D2C-A820-8F165E6B6933}"/>
            </c:ext>
          </c:extLst>
        </c:ser>
        <c:ser>
          <c:idx val="2"/>
          <c:order val="2"/>
          <c:tx>
            <c:strRef>
              <c:f>'Mertz, Jürgen'!$I$5</c:f>
              <c:strCache>
                <c:ptCount val="1"/>
                <c:pt idx="0">
                  <c:v>Bestes Einzel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'Mertz, Jürgen'!$I$6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7D-4D2C-A820-8F165E6B6933}"/>
            </c:ext>
          </c:extLst>
        </c:ser>
        <c:ser>
          <c:idx val="3"/>
          <c:order val="3"/>
          <c:tx>
            <c:strRef>
              <c:f>'Mertz, Jürgen'!$J$5</c:f>
              <c:strCache>
                <c:ptCount val="1"/>
                <c:pt idx="0">
                  <c:v>Beste Serie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'Mertz, Jürgen'!$J$6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7D-4D2C-A820-8F165E6B6933}"/>
            </c:ext>
          </c:extLst>
        </c:ser>
        <c:ser>
          <c:idx val="4"/>
          <c:order val="4"/>
          <c:tx>
            <c:strRef>
              <c:f>'Mertz, Jürgen'!$K$5</c:f>
              <c:strCache>
                <c:ptCount val="1"/>
                <c:pt idx="0">
                  <c:v>Saisonschnitt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'Mertz, Jürgen'!$K$6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7D-4D2C-A820-8F165E6B693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40143504"/>
        <c:axId val="540149984"/>
      </c:barChart>
      <c:catAx>
        <c:axId val="540143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Saison 2025 / 2026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0149984"/>
        <c:crosses val="autoZero"/>
        <c:auto val="1"/>
        <c:lblAlgn val="ctr"/>
        <c:lblOffset val="100"/>
        <c:noMultiLvlLbl val="0"/>
      </c:catAx>
      <c:valAx>
        <c:axId val="54014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014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/>
              <a:t>Dieter Müller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'Müller, Dieter'!$G$5</c:f>
              <c:strCache>
                <c:ptCount val="1"/>
                <c:pt idx="0">
                  <c:v>Antreten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'Müller, Dieter'!$G$6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EF-4A5A-9C4E-0BAC26F6FE77}"/>
            </c:ext>
          </c:extLst>
        </c:ser>
        <c:ser>
          <c:idx val="1"/>
          <c:order val="1"/>
          <c:tx>
            <c:strRef>
              <c:f>'Müller, Dieter'!$H$5</c:f>
              <c:strCache>
                <c:ptCount val="1"/>
                <c:pt idx="0">
                  <c:v>Pins Saison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'Müller, Dieter'!$H$6</c:f>
              <c:numCache>
                <c:formatCode>General</c:formatCode>
                <c:ptCount val="1"/>
                <c:pt idx="0">
                  <c:v>2601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EF-4A5A-9C4E-0BAC26F6FE77}"/>
            </c:ext>
          </c:extLst>
        </c:ser>
        <c:ser>
          <c:idx val="2"/>
          <c:order val="2"/>
          <c:tx>
            <c:strRef>
              <c:f>'Müller, Dieter'!$I$5</c:f>
              <c:strCache>
                <c:ptCount val="1"/>
                <c:pt idx="0">
                  <c:v>Bestes Einzel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'Müller, Dieter'!$I$6</c:f>
              <c:numCache>
                <c:formatCode>General</c:formatCode>
                <c:ptCount val="1"/>
                <c:pt idx="0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EF-4A5A-9C4E-0BAC26F6FE77}"/>
            </c:ext>
          </c:extLst>
        </c:ser>
        <c:ser>
          <c:idx val="3"/>
          <c:order val="3"/>
          <c:tx>
            <c:strRef>
              <c:f>'Müller, Dieter'!$J$5</c:f>
              <c:strCache>
                <c:ptCount val="1"/>
                <c:pt idx="0">
                  <c:v>Beste Serie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'Müller, Dieter'!$J$6</c:f>
              <c:numCache>
                <c:formatCode>General</c:formatCode>
                <c:ptCount val="1"/>
                <c:pt idx="0">
                  <c:v>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EF-4A5A-9C4E-0BAC26F6FE77}"/>
            </c:ext>
          </c:extLst>
        </c:ser>
        <c:ser>
          <c:idx val="4"/>
          <c:order val="4"/>
          <c:tx>
            <c:strRef>
              <c:f>'Müller, Dieter'!$K$5</c:f>
              <c:strCache>
                <c:ptCount val="1"/>
                <c:pt idx="0">
                  <c:v>Saisonschnitt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'Müller, Dieter'!$K$6</c:f>
              <c:numCache>
                <c:formatCode>0.00</c:formatCode>
                <c:ptCount val="1"/>
                <c:pt idx="0">
                  <c:v>144.5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EF-4A5A-9C4E-0BAC26F6FE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40143504"/>
        <c:axId val="540149984"/>
      </c:barChart>
      <c:catAx>
        <c:axId val="540143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Saison 2025 / 2026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0149984"/>
        <c:crosses val="autoZero"/>
        <c:auto val="1"/>
        <c:lblAlgn val="ctr"/>
        <c:lblOffset val="100"/>
        <c:noMultiLvlLbl val="0"/>
      </c:catAx>
      <c:valAx>
        <c:axId val="54014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014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/>
              <a:t>Olaf Paasch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'Paasch, Olaf'!$G$5</c:f>
              <c:strCache>
                <c:ptCount val="1"/>
                <c:pt idx="0">
                  <c:v>Antreten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'Paasch, Olaf'!$G$6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44-4E5F-845E-1F8853B257FE}"/>
            </c:ext>
          </c:extLst>
        </c:ser>
        <c:ser>
          <c:idx val="1"/>
          <c:order val="1"/>
          <c:tx>
            <c:strRef>
              <c:f>'Paasch, Olaf'!$H$5</c:f>
              <c:strCache>
                <c:ptCount val="1"/>
                <c:pt idx="0">
                  <c:v>Pins Saison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'Paasch, Olaf'!$H$6</c:f>
              <c:numCache>
                <c:formatCode>General</c:formatCode>
                <c:ptCount val="1"/>
                <c:pt idx="0">
                  <c:v>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44-4E5F-845E-1F8853B257FE}"/>
            </c:ext>
          </c:extLst>
        </c:ser>
        <c:ser>
          <c:idx val="2"/>
          <c:order val="2"/>
          <c:tx>
            <c:strRef>
              <c:f>'Paasch, Olaf'!$I$5</c:f>
              <c:strCache>
                <c:ptCount val="1"/>
                <c:pt idx="0">
                  <c:v>Bestes Einzel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'Paasch, Olaf'!$I$6</c:f>
              <c:numCache>
                <c:formatCode>General</c:formatCode>
                <c:ptCount val="1"/>
                <c:pt idx="0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44-4E5F-845E-1F8853B257FE}"/>
            </c:ext>
          </c:extLst>
        </c:ser>
        <c:ser>
          <c:idx val="3"/>
          <c:order val="3"/>
          <c:tx>
            <c:strRef>
              <c:f>'Paasch, Olaf'!$J$5</c:f>
              <c:strCache>
                <c:ptCount val="1"/>
                <c:pt idx="0">
                  <c:v>Beste Serie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'Paasch, Olaf'!$J$6</c:f>
              <c:numCache>
                <c:formatCode>General</c:formatCode>
                <c:ptCount val="1"/>
                <c:pt idx="0">
                  <c:v>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44-4E5F-845E-1F8853B257FE}"/>
            </c:ext>
          </c:extLst>
        </c:ser>
        <c:ser>
          <c:idx val="4"/>
          <c:order val="4"/>
          <c:tx>
            <c:strRef>
              <c:f>'Paasch, Olaf'!$K$5</c:f>
              <c:strCache>
                <c:ptCount val="1"/>
                <c:pt idx="0">
                  <c:v>Saisonschnitt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'Paasch, Olaf'!$K$6</c:f>
              <c:numCache>
                <c:formatCode>0.00</c:formatCode>
                <c:ptCount val="1"/>
                <c:pt idx="0">
                  <c:v>145.83333333333334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44-4E5F-845E-1F8853B257F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40143504"/>
        <c:axId val="540149984"/>
      </c:barChart>
      <c:catAx>
        <c:axId val="540143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Saison 2025 / 2026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0149984"/>
        <c:crosses val="autoZero"/>
        <c:auto val="1"/>
        <c:lblAlgn val="ctr"/>
        <c:lblOffset val="100"/>
        <c:noMultiLvlLbl val="0"/>
      </c:catAx>
      <c:valAx>
        <c:axId val="54014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014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/>
              <a:t>Björn Schauer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'Schauer, Björn'!$G$5</c:f>
              <c:strCache>
                <c:ptCount val="1"/>
                <c:pt idx="0">
                  <c:v>Antreten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'Schauer, Björn'!$G$6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6D-43A1-B915-F6317B2A2AFE}"/>
            </c:ext>
          </c:extLst>
        </c:ser>
        <c:ser>
          <c:idx val="1"/>
          <c:order val="1"/>
          <c:tx>
            <c:strRef>
              <c:f>'Schauer, Björn'!$H$5</c:f>
              <c:strCache>
                <c:ptCount val="1"/>
                <c:pt idx="0">
                  <c:v>Pins Saison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'Schauer, Björn'!$H$6</c:f>
              <c:numCache>
                <c:formatCode>General</c:formatCode>
                <c:ptCount val="1"/>
                <c:pt idx="0">
                  <c:v>1516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6D-43A1-B915-F6317B2A2AFE}"/>
            </c:ext>
          </c:extLst>
        </c:ser>
        <c:ser>
          <c:idx val="2"/>
          <c:order val="2"/>
          <c:tx>
            <c:strRef>
              <c:f>'Schauer, Björn'!$I$5</c:f>
              <c:strCache>
                <c:ptCount val="1"/>
                <c:pt idx="0">
                  <c:v>Bestes Einzel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'Schauer, Björn'!$I$6</c:f>
              <c:numCache>
                <c:formatCode>General</c:formatCode>
                <c:ptCount val="1"/>
                <c:pt idx="0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6D-43A1-B915-F6317B2A2AFE}"/>
            </c:ext>
          </c:extLst>
        </c:ser>
        <c:ser>
          <c:idx val="3"/>
          <c:order val="3"/>
          <c:tx>
            <c:strRef>
              <c:f>'Schauer, Björn'!$J$5</c:f>
              <c:strCache>
                <c:ptCount val="1"/>
                <c:pt idx="0">
                  <c:v>Beste Serie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'Schauer, Björn'!$J$6</c:f>
              <c:numCache>
                <c:formatCode>General</c:formatCode>
                <c:ptCount val="1"/>
                <c:pt idx="0">
                  <c:v>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6D-43A1-B915-F6317B2A2AFE}"/>
            </c:ext>
          </c:extLst>
        </c:ser>
        <c:ser>
          <c:idx val="4"/>
          <c:order val="4"/>
          <c:tx>
            <c:strRef>
              <c:f>'Schauer, Björn'!$K$5</c:f>
              <c:strCache>
                <c:ptCount val="1"/>
                <c:pt idx="0">
                  <c:v>Saisonschnitt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'Schauer, Björn'!$K$6</c:f>
              <c:numCache>
                <c:formatCode>0.00</c:formatCode>
                <c:ptCount val="1"/>
                <c:pt idx="0">
                  <c:v>126.33333333333333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6D-43A1-B915-F6317B2A2AF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40143504"/>
        <c:axId val="540149984"/>
      </c:barChart>
      <c:catAx>
        <c:axId val="540143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Saison 2025 / 2026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0149984"/>
        <c:crosses val="autoZero"/>
        <c:auto val="1"/>
        <c:lblAlgn val="ctr"/>
        <c:lblOffset val="100"/>
        <c:noMultiLvlLbl val="0"/>
      </c:catAx>
      <c:valAx>
        <c:axId val="54014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014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/>
              <a:t>Tercan Muharrem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'Tercan, Muharrem'!$G$5</c:f>
              <c:strCache>
                <c:ptCount val="1"/>
                <c:pt idx="0">
                  <c:v>Antreten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'Tercan, Muharrem'!$G$6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8B-4301-8666-C2CB3B170954}"/>
            </c:ext>
          </c:extLst>
        </c:ser>
        <c:ser>
          <c:idx val="1"/>
          <c:order val="1"/>
          <c:tx>
            <c:strRef>
              <c:f>'Tercan, Muharrem'!$H$5</c:f>
              <c:strCache>
                <c:ptCount val="1"/>
                <c:pt idx="0">
                  <c:v>Pins Saison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'Tercan, Muharrem'!$H$6</c:f>
              <c:numCache>
                <c:formatCode>General</c:formatCode>
                <c:ptCount val="1"/>
                <c:pt idx="0">
                  <c:v>1184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8B-4301-8666-C2CB3B170954}"/>
            </c:ext>
          </c:extLst>
        </c:ser>
        <c:ser>
          <c:idx val="2"/>
          <c:order val="2"/>
          <c:tx>
            <c:strRef>
              <c:f>'Tercan, Muharrem'!$I$5</c:f>
              <c:strCache>
                <c:ptCount val="1"/>
                <c:pt idx="0">
                  <c:v>Bestes Einzel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'Tercan, Muharrem'!$I$6</c:f>
              <c:numCache>
                <c:formatCode>General</c:formatCode>
                <c:ptCount val="1"/>
                <c:pt idx="0">
                  <c:v>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8B-4301-8666-C2CB3B170954}"/>
            </c:ext>
          </c:extLst>
        </c:ser>
        <c:ser>
          <c:idx val="3"/>
          <c:order val="3"/>
          <c:tx>
            <c:strRef>
              <c:f>'Tercan, Muharrem'!$J$5</c:f>
              <c:strCache>
                <c:ptCount val="1"/>
                <c:pt idx="0">
                  <c:v>Beste Serie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'Tercan, Muharrem'!$J$6</c:f>
              <c:numCache>
                <c:formatCode>General</c:formatCode>
                <c:ptCount val="1"/>
                <c:pt idx="0">
                  <c:v>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8B-4301-8666-C2CB3B170954}"/>
            </c:ext>
          </c:extLst>
        </c:ser>
        <c:ser>
          <c:idx val="4"/>
          <c:order val="4"/>
          <c:tx>
            <c:strRef>
              <c:f>'Tercan, Muharrem'!$K$5</c:f>
              <c:strCache>
                <c:ptCount val="1"/>
                <c:pt idx="0">
                  <c:v>Saisonschnitt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'Tercan, Muharrem'!$K$6</c:f>
              <c:numCache>
                <c:formatCode>0.00</c:formatCode>
                <c:ptCount val="1"/>
                <c:pt idx="0">
                  <c:v>131.55555555555554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8B-4301-8666-C2CB3B17095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40143504"/>
        <c:axId val="540149984"/>
      </c:barChart>
      <c:catAx>
        <c:axId val="540143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Saison 2025 / 2026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0149984"/>
        <c:crosses val="autoZero"/>
        <c:auto val="1"/>
        <c:lblAlgn val="ctr"/>
        <c:lblOffset val="100"/>
        <c:noMultiLvlLbl val="0"/>
      </c:catAx>
      <c:valAx>
        <c:axId val="54014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014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/>
              <a:t>Karin Naumann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'Naumann, Karin'!$G$5</c:f>
              <c:strCache>
                <c:ptCount val="1"/>
                <c:pt idx="0">
                  <c:v>Antreten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'Naumann, Karin'!$G$6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18-4EE6-8789-2CB198661F19}"/>
            </c:ext>
          </c:extLst>
        </c:ser>
        <c:ser>
          <c:idx val="1"/>
          <c:order val="1"/>
          <c:tx>
            <c:strRef>
              <c:f>'Naumann, Karin'!$H$5</c:f>
              <c:strCache>
                <c:ptCount val="1"/>
                <c:pt idx="0">
                  <c:v>Pins Saison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'Naumann, Karin'!$H$6</c:f>
              <c:numCache>
                <c:formatCode>General</c:formatCode>
                <c:ptCount val="1"/>
                <c:pt idx="0">
                  <c:v>3093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18-4EE6-8789-2CB198661F19}"/>
            </c:ext>
          </c:extLst>
        </c:ser>
        <c:ser>
          <c:idx val="2"/>
          <c:order val="2"/>
          <c:tx>
            <c:strRef>
              <c:f>'Naumann, Karin'!$I$5</c:f>
              <c:strCache>
                <c:ptCount val="1"/>
                <c:pt idx="0">
                  <c:v>Bestes Einzel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'Naumann, Karin'!$I$6</c:f>
              <c:numCache>
                <c:formatCode>General</c:formatCode>
                <c:ptCount val="1"/>
                <c:pt idx="0">
                  <c:v>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18-4EE6-8789-2CB198661F19}"/>
            </c:ext>
          </c:extLst>
        </c:ser>
        <c:ser>
          <c:idx val="3"/>
          <c:order val="3"/>
          <c:tx>
            <c:strRef>
              <c:f>'Naumann, Karin'!$J$5</c:f>
              <c:strCache>
                <c:ptCount val="1"/>
                <c:pt idx="0">
                  <c:v>Beste Serie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'Naumann, Karin'!$J$6</c:f>
              <c:numCache>
                <c:formatCode>General</c:formatCode>
                <c:ptCount val="1"/>
                <c:pt idx="0">
                  <c:v>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18-4EE6-8789-2CB198661F19}"/>
            </c:ext>
          </c:extLst>
        </c:ser>
        <c:ser>
          <c:idx val="4"/>
          <c:order val="4"/>
          <c:tx>
            <c:strRef>
              <c:f>'Naumann, Karin'!$K$5</c:f>
              <c:strCache>
                <c:ptCount val="1"/>
                <c:pt idx="0">
                  <c:v>Saisonschnitt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'Naumann, Karin'!$K$6</c:f>
              <c:numCache>
                <c:formatCode>0.00</c:formatCode>
                <c:ptCount val="1"/>
                <c:pt idx="0">
                  <c:v>147.28571428571428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18-4EE6-8789-2CB198661F1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40143504"/>
        <c:axId val="540149984"/>
      </c:barChart>
      <c:catAx>
        <c:axId val="540143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Saison 2025 / 2026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0149984"/>
        <c:crosses val="autoZero"/>
        <c:auto val="1"/>
        <c:lblAlgn val="ctr"/>
        <c:lblOffset val="100"/>
        <c:noMultiLvlLbl val="0"/>
      </c:catAx>
      <c:valAx>
        <c:axId val="54014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014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/>
              <a:t>Rüdiger Naumann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'Naumann, Rüdiger'!$G$5</c:f>
              <c:strCache>
                <c:ptCount val="1"/>
                <c:pt idx="0">
                  <c:v>Antreten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'Naumann, Rüdiger'!$G$6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46-4751-A984-2EA7A0A5A7E2}"/>
            </c:ext>
          </c:extLst>
        </c:ser>
        <c:ser>
          <c:idx val="1"/>
          <c:order val="1"/>
          <c:tx>
            <c:strRef>
              <c:f>'Naumann, Rüdiger'!$H$5</c:f>
              <c:strCache>
                <c:ptCount val="1"/>
                <c:pt idx="0">
                  <c:v>Pins Saison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'Naumann, Rüdiger'!$H$6</c:f>
              <c:numCache>
                <c:formatCode>General</c:formatCode>
                <c:ptCount val="1"/>
                <c:pt idx="0">
                  <c:v>2475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46-4751-A984-2EA7A0A5A7E2}"/>
            </c:ext>
          </c:extLst>
        </c:ser>
        <c:ser>
          <c:idx val="2"/>
          <c:order val="2"/>
          <c:tx>
            <c:strRef>
              <c:f>'Naumann, Rüdiger'!$I$5</c:f>
              <c:strCache>
                <c:ptCount val="1"/>
                <c:pt idx="0">
                  <c:v>Bestes Einzel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'Naumann, Rüdiger'!$I$6</c:f>
              <c:numCache>
                <c:formatCode>General</c:formatCode>
                <c:ptCount val="1"/>
                <c:pt idx="0">
                  <c:v>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846-4751-A984-2EA7A0A5A7E2}"/>
            </c:ext>
          </c:extLst>
        </c:ser>
        <c:ser>
          <c:idx val="3"/>
          <c:order val="3"/>
          <c:tx>
            <c:strRef>
              <c:f>'Naumann, Rüdiger'!$J$5</c:f>
              <c:strCache>
                <c:ptCount val="1"/>
                <c:pt idx="0">
                  <c:v>Beste Serie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'Naumann, Rüdiger'!$J$6</c:f>
              <c:numCache>
                <c:formatCode>General</c:formatCode>
                <c:ptCount val="1"/>
                <c:pt idx="0">
                  <c:v>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846-4751-A984-2EA7A0A5A7E2}"/>
            </c:ext>
          </c:extLst>
        </c:ser>
        <c:ser>
          <c:idx val="4"/>
          <c:order val="4"/>
          <c:tx>
            <c:strRef>
              <c:f>'Naumann, Rüdiger'!$K$5</c:f>
              <c:strCache>
                <c:ptCount val="1"/>
                <c:pt idx="0">
                  <c:v>Saisonschnitt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'Naumann, Rüdiger'!$K$6</c:f>
              <c:numCache>
                <c:formatCode>0.00</c:formatCode>
                <c:ptCount val="1"/>
                <c:pt idx="0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846-4751-A984-2EA7A0A5A7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40143504"/>
        <c:axId val="540149984"/>
      </c:barChart>
      <c:catAx>
        <c:axId val="540143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Saison 2025 / 2026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0149984"/>
        <c:crosses val="autoZero"/>
        <c:auto val="1"/>
        <c:lblAlgn val="ctr"/>
        <c:lblOffset val="100"/>
        <c:noMultiLvlLbl val="0"/>
      </c:catAx>
      <c:valAx>
        <c:axId val="54014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014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/>
              <a:t>Jürgen</a:t>
            </a:r>
            <a:r>
              <a:rPr lang="de-DE" baseline="0"/>
              <a:t> Pophal</a:t>
            </a:r>
            <a:endParaRPr lang="de-DE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'Pophal, Jürgen'!$G$5</c:f>
              <c:strCache>
                <c:ptCount val="1"/>
                <c:pt idx="0">
                  <c:v>Antreten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'Pophal, Jürgen'!$G$6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2-459D-BE54-C33961E228F5}"/>
            </c:ext>
          </c:extLst>
        </c:ser>
        <c:ser>
          <c:idx val="1"/>
          <c:order val="1"/>
          <c:tx>
            <c:strRef>
              <c:f>'Pophal, Jürgen'!$H$5</c:f>
              <c:strCache>
                <c:ptCount val="1"/>
                <c:pt idx="0">
                  <c:v>Pins Saison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'Pophal, Jürgen'!$H$6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32-459D-BE54-C33961E228F5}"/>
            </c:ext>
          </c:extLst>
        </c:ser>
        <c:ser>
          <c:idx val="2"/>
          <c:order val="2"/>
          <c:tx>
            <c:strRef>
              <c:f>'Pophal, Jürgen'!$I$5</c:f>
              <c:strCache>
                <c:ptCount val="1"/>
                <c:pt idx="0">
                  <c:v>Bestes Einzel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'Pophal, Jürgen'!$I$6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32-459D-BE54-C33961E228F5}"/>
            </c:ext>
          </c:extLst>
        </c:ser>
        <c:ser>
          <c:idx val="3"/>
          <c:order val="3"/>
          <c:tx>
            <c:strRef>
              <c:f>'Pophal, Jürgen'!$J$5</c:f>
              <c:strCache>
                <c:ptCount val="1"/>
                <c:pt idx="0">
                  <c:v>Beste Serie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'Pophal, Jürgen'!$J$6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32-459D-BE54-C33961E228F5}"/>
            </c:ext>
          </c:extLst>
        </c:ser>
        <c:ser>
          <c:idx val="4"/>
          <c:order val="4"/>
          <c:tx>
            <c:strRef>
              <c:f>'Pophal, Jürgen'!$K$5</c:f>
              <c:strCache>
                <c:ptCount val="1"/>
                <c:pt idx="0">
                  <c:v>Saisonschnitt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'Pophal, Jürgen'!$K$6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32-459D-BE54-C33961E228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40143504"/>
        <c:axId val="540149984"/>
      </c:barChart>
      <c:catAx>
        <c:axId val="540143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Saison 2025 / 2026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0149984"/>
        <c:crosses val="autoZero"/>
        <c:auto val="1"/>
        <c:lblAlgn val="ctr"/>
        <c:lblOffset val="100"/>
        <c:noMultiLvlLbl val="0"/>
      </c:catAx>
      <c:valAx>
        <c:axId val="54014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014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/>
              <a:t>Bettina Probst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'Probst, Bettina'!$G$5</c:f>
              <c:strCache>
                <c:ptCount val="1"/>
                <c:pt idx="0">
                  <c:v>Antreten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'Probst, Bettina'!$G$6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00-4C59-BAD7-32279C75DE40}"/>
            </c:ext>
          </c:extLst>
        </c:ser>
        <c:ser>
          <c:idx val="1"/>
          <c:order val="1"/>
          <c:tx>
            <c:strRef>
              <c:f>'Probst, Bettina'!$H$5</c:f>
              <c:strCache>
                <c:ptCount val="1"/>
                <c:pt idx="0">
                  <c:v>Pins Saison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'Probst, Bettina'!$H$6</c:f>
              <c:numCache>
                <c:formatCode>General</c:formatCode>
                <c:ptCount val="1"/>
                <c:pt idx="0">
                  <c:v>3689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00-4C59-BAD7-32279C75DE40}"/>
            </c:ext>
          </c:extLst>
        </c:ser>
        <c:ser>
          <c:idx val="2"/>
          <c:order val="2"/>
          <c:tx>
            <c:strRef>
              <c:f>'Probst, Bettina'!$I$5</c:f>
              <c:strCache>
                <c:ptCount val="1"/>
                <c:pt idx="0">
                  <c:v>Bestes Einzel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'Probst, Bettina'!$I$6</c:f>
              <c:numCache>
                <c:formatCode>General</c:formatCode>
                <c:ptCount val="1"/>
                <c:pt idx="0">
                  <c:v>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00-4C59-BAD7-32279C75DE40}"/>
            </c:ext>
          </c:extLst>
        </c:ser>
        <c:ser>
          <c:idx val="3"/>
          <c:order val="3"/>
          <c:tx>
            <c:strRef>
              <c:f>'Probst, Bettina'!$J$5</c:f>
              <c:strCache>
                <c:ptCount val="1"/>
                <c:pt idx="0">
                  <c:v>Beste Serie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'Probst, Bettina'!$J$6</c:f>
              <c:numCache>
                <c:formatCode>General</c:formatCode>
                <c:ptCount val="1"/>
                <c:pt idx="0">
                  <c:v>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00-4C59-BAD7-32279C75DE40}"/>
            </c:ext>
          </c:extLst>
        </c:ser>
        <c:ser>
          <c:idx val="4"/>
          <c:order val="4"/>
          <c:tx>
            <c:strRef>
              <c:f>'Probst, Bettina'!$K$5</c:f>
              <c:strCache>
                <c:ptCount val="1"/>
                <c:pt idx="0">
                  <c:v>Saisonschnitt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'Probst, Bettina'!$K$6</c:f>
              <c:numCache>
                <c:formatCode>0.00</c:formatCode>
                <c:ptCount val="1"/>
                <c:pt idx="0">
                  <c:v>153.70833333333334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00-4C59-BAD7-32279C75DE4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40143504"/>
        <c:axId val="540149984"/>
      </c:barChart>
      <c:catAx>
        <c:axId val="540143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Saison 2025 / 2026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0149984"/>
        <c:crosses val="autoZero"/>
        <c:auto val="1"/>
        <c:lblAlgn val="ctr"/>
        <c:lblOffset val="100"/>
        <c:noMultiLvlLbl val="0"/>
      </c:catAx>
      <c:valAx>
        <c:axId val="54014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014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/>
              <a:t>Rüdiger Probst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'Probst, Rüdiger'!$G$5</c:f>
              <c:strCache>
                <c:ptCount val="1"/>
                <c:pt idx="0">
                  <c:v>Antreten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'Probst, Rüdiger'!$G$6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AE-4A5D-9433-AB2F15B3C5AF}"/>
            </c:ext>
          </c:extLst>
        </c:ser>
        <c:ser>
          <c:idx val="1"/>
          <c:order val="1"/>
          <c:tx>
            <c:strRef>
              <c:f>'Probst, Rüdiger'!$H$5</c:f>
              <c:strCache>
                <c:ptCount val="1"/>
                <c:pt idx="0">
                  <c:v>Pins Saison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'Probst, Rüdiger'!$H$6</c:f>
              <c:numCache>
                <c:formatCode>General</c:formatCode>
                <c:ptCount val="1"/>
                <c:pt idx="0">
                  <c:v>4359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AE-4A5D-9433-AB2F15B3C5AF}"/>
            </c:ext>
          </c:extLst>
        </c:ser>
        <c:ser>
          <c:idx val="2"/>
          <c:order val="2"/>
          <c:tx>
            <c:strRef>
              <c:f>'Probst, Rüdiger'!$I$5</c:f>
              <c:strCache>
                <c:ptCount val="1"/>
                <c:pt idx="0">
                  <c:v>Bestes Einzel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'Probst, Rüdiger'!$I$6</c:f>
              <c:numCache>
                <c:formatCode>General</c:formatCode>
                <c:ptCount val="1"/>
                <c:pt idx="0">
                  <c:v>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AE-4A5D-9433-AB2F15B3C5AF}"/>
            </c:ext>
          </c:extLst>
        </c:ser>
        <c:ser>
          <c:idx val="3"/>
          <c:order val="3"/>
          <c:tx>
            <c:strRef>
              <c:f>'Probst, Rüdiger'!$J$5</c:f>
              <c:strCache>
                <c:ptCount val="1"/>
                <c:pt idx="0">
                  <c:v>Beste Serie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'Probst, Rüdiger'!$J$6</c:f>
              <c:numCache>
                <c:formatCode>General</c:formatCode>
                <c:ptCount val="1"/>
                <c:pt idx="0">
                  <c:v>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AE-4A5D-9433-AB2F15B3C5AF}"/>
            </c:ext>
          </c:extLst>
        </c:ser>
        <c:ser>
          <c:idx val="4"/>
          <c:order val="4"/>
          <c:tx>
            <c:strRef>
              <c:f>'Probst, Rüdiger'!$K$5</c:f>
              <c:strCache>
                <c:ptCount val="1"/>
                <c:pt idx="0">
                  <c:v>Saisonschnitt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'Probst, Rüdiger'!$K$6</c:f>
              <c:numCache>
                <c:formatCode>0.00</c:formatCode>
                <c:ptCount val="1"/>
                <c:pt idx="0">
                  <c:v>181.625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AE-4A5D-9433-AB2F15B3C5A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40143504"/>
        <c:axId val="540149984"/>
      </c:barChart>
      <c:catAx>
        <c:axId val="540143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Saison 2025 / 2026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0149984"/>
        <c:crosses val="autoZero"/>
        <c:auto val="1"/>
        <c:lblAlgn val="ctr"/>
        <c:lblOffset val="100"/>
        <c:noMultiLvlLbl val="0"/>
      </c:catAx>
      <c:valAx>
        <c:axId val="54014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014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/>
              <a:t>Hans</a:t>
            </a:r>
            <a:r>
              <a:rPr lang="de-DE" baseline="0"/>
              <a:t> Bergemann</a:t>
            </a:r>
            <a:r>
              <a:rPr lang="de-DE"/>
              <a:t>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'Bergemann, Hans'!$G$5</c:f>
              <c:strCache>
                <c:ptCount val="1"/>
                <c:pt idx="0">
                  <c:v>Antreten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'Bergemann, Hans'!$G$6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10-47CF-BF13-1F8E315ACA92}"/>
            </c:ext>
          </c:extLst>
        </c:ser>
        <c:ser>
          <c:idx val="1"/>
          <c:order val="1"/>
          <c:tx>
            <c:strRef>
              <c:f>'Bergemann, Hans'!$H$5</c:f>
              <c:strCache>
                <c:ptCount val="1"/>
                <c:pt idx="0">
                  <c:v>Pins Saison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'Bergemann, Hans'!$H$6</c:f>
              <c:numCache>
                <c:formatCode>General</c:formatCode>
                <c:ptCount val="1"/>
                <c:pt idx="0">
                  <c:v>2344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10-47CF-BF13-1F8E315ACA92}"/>
            </c:ext>
          </c:extLst>
        </c:ser>
        <c:ser>
          <c:idx val="2"/>
          <c:order val="2"/>
          <c:tx>
            <c:strRef>
              <c:f>'Bergemann, Hans'!$I$5</c:f>
              <c:strCache>
                <c:ptCount val="1"/>
                <c:pt idx="0">
                  <c:v>Bestes Einzel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'Bergemann, Hans'!$I$6</c:f>
              <c:numCache>
                <c:formatCode>General</c:formatCode>
                <c:ptCount val="1"/>
                <c:pt idx="0">
                  <c:v>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10-47CF-BF13-1F8E315ACA92}"/>
            </c:ext>
          </c:extLst>
        </c:ser>
        <c:ser>
          <c:idx val="3"/>
          <c:order val="3"/>
          <c:tx>
            <c:strRef>
              <c:f>'Bergemann, Hans'!$J$5</c:f>
              <c:strCache>
                <c:ptCount val="1"/>
                <c:pt idx="0">
                  <c:v>Beste Serie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'Bergemann, Hans'!$J$6</c:f>
              <c:numCache>
                <c:formatCode>General</c:formatCode>
                <c:ptCount val="1"/>
                <c:pt idx="0">
                  <c:v>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10-47CF-BF13-1F8E315ACA92}"/>
            </c:ext>
          </c:extLst>
        </c:ser>
        <c:ser>
          <c:idx val="4"/>
          <c:order val="4"/>
          <c:tx>
            <c:strRef>
              <c:f>'Bergemann, Hans'!$K$5</c:f>
              <c:strCache>
                <c:ptCount val="1"/>
                <c:pt idx="0">
                  <c:v>Saisonschnitt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'Bergemann, Hans'!$K$6</c:f>
              <c:numCache>
                <c:formatCode>0.00</c:formatCode>
                <c:ptCount val="1"/>
                <c:pt idx="0">
                  <c:v>130.22222222222223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10-47CF-BF13-1F8E315ACA9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40143504"/>
        <c:axId val="540149984"/>
      </c:barChart>
      <c:catAx>
        <c:axId val="540143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Saison 2025 / 2026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0149984"/>
        <c:crosses val="autoZero"/>
        <c:auto val="1"/>
        <c:lblAlgn val="ctr"/>
        <c:lblOffset val="100"/>
        <c:noMultiLvlLbl val="0"/>
      </c:catAx>
      <c:valAx>
        <c:axId val="54014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014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/>
              <a:t>Gero</a:t>
            </a:r>
            <a:r>
              <a:rPr lang="de-DE" baseline="0"/>
              <a:t> Dannath</a:t>
            </a:r>
            <a:r>
              <a:rPr lang="de-DE"/>
              <a:t>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'Dannath, Gero'!$G$5</c:f>
              <c:strCache>
                <c:ptCount val="1"/>
                <c:pt idx="0">
                  <c:v>Antreten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'Dannath, Gero'!$G$6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6F-485C-A6AC-165AF6A2DEB1}"/>
            </c:ext>
          </c:extLst>
        </c:ser>
        <c:ser>
          <c:idx val="1"/>
          <c:order val="1"/>
          <c:tx>
            <c:strRef>
              <c:f>'Dannath, Gero'!$H$5</c:f>
              <c:strCache>
                <c:ptCount val="1"/>
                <c:pt idx="0">
                  <c:v>Pins Saison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'Dannath, Gero'!$H$6</c:f>
              <c:numCache>
                <c:formatCode>General</c:formatCode>
                <c:ptCount val="1"/>
                <c:pt idx="0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6F-485C-A6AC-165AF6A2DEB1}"/>
            </c:ext>
          </c:extLst>
        </c:ser>
        <c:ser>
          <c:idx val="2"/>
          <c:order val="2"/>
          <c:tx>
            <c:strRef>
              <c:f>'Dannath, Gero'!$I$5</c:f>
              <c:strCache>
                <c:ptCount val="1"/>
                <c:pt idx="0">
                  <c:v>Bestes Einzel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'Dannath, Gero'!$I$6</c:f>
              <c:numCache>
                <c:formatCode>General</c:formatCode>
                <c:ptCount val="1"/>
                <c:pt idx="0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6F-485C-A6AC-165AF6A2DEB1}"/>
            </c:ext>
          </c:extLst>
        </c:ser>
        <c:ser>
          <c:idx val="3"/>
          <c:order val="3"/>
          <c:tx>
            <c:strRef>
              <c:f>'Dannath, Gero'!$J$5</c:f>
              <c:strCache>
                <c:ptCount val="1"/>
                <c:pt idx="0">
                  <c:v>Beste Serie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'Dannath, Gero'!$J$6</c:f>
              <c:numCache>
                <c:formatCode>General</c:formatCode>
                <c:ptCount val="1"/>
                <c:pt idx="0">
                  <c:v>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6F-485C-A6AC-165AF6A2DEB1}"/>
            </c:ext>
          </c:extLst>
        </c:ser>
        <c:ser>
          <c:idx val="4"/>
          <c:order val="4"/>
          <c:tx>
            <c:strRef>
              <c:f>'Dannath, Gero'!$K$5</c:f>
              <c:strCache>
                <c:ptCount val="1"/>
                <c:pt idx="0">
                  <c:v>Saisonschnitt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'Dannath, Gero'!$K$6</c:f>
              <c:numCache>
                <c:formatCode>0.00</c:formatCode>
                <c:ptCount val="1"/>
                <c:pt idx="0">
                  <c:v>152.55555555555554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6F-485C-A6AC-165AF6A2DE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40143504"/>
        <c:axId val="540149984"/>
      </c:barChart>
      <c:catAx>
        <c:axId val="540143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Saison 2025 / 2026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0149984"/>
        <c:crosses val="autoZero"/>
        <c:auto val="1"/>
        <c:lblAlgn val="ctr"/>
        <c:lblOffset val="100"/>
        <c:noMultiLvlLbl val="0"/>
      </c:catAx>
      <c:valAx>
        <c:axId val="54014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014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/>
              <a:t>Sabrina</a:t>
            </a:r>
            <a:r>
              <a:rPr lang="de-DE" baseline="0"/>
              <a:t> Dannath</a:t>
            </a:r>
            <a:r>
              <a:rPr lang="de-DE"/>
              <a:t>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'Dannath, Sabrina'!$G$5</c:f>
              <c:strCache>
                <c:ptCount val="1"/>
                <c:pt idx="0">
                  <c:v>Antreten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'Dannath, Sabrina'!$G$6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27-4132-925A-351AE48129D1}"/>
            </c:ext>
          </c:extLst>
        </c:ser>
        <c:ser>
          <c:idx val="1"/>
          <c:order val="1"/>
          <c:tx>
            <c:strRef>
              <c:f>'Dannath, Sabrina'!$H$5</c:f>
              <c:strCache>
                <c:ptCount val="1"/>
                <c:pt idx="0">
                  <c:v>Pins Saison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'Dannath, Sabrina'!$H$6</c:f>
              <c:numCache>
                <c:formatCode>General</c:formatCode>
                <c:ptCount val="1"/>
                <c:pt idx="0">
                  <c:v>2190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27-4132-925A-351AE48129D1}"/>
            </c:ext>
          </c:extLst>
        </c:ser>
        <c:ser>
          <c:idx val="2"/>
          <c:order val="2"/>
          <c:tx>
            <c:strRef>
              <c:f>'Dannath, Sabrina'!$I$5</c:f>
              <c:strCache>
                <c:ptCount val="1"/>
                <c:pt idx="0">
                  <c:v>Bestes Einzel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'Dannath, Sabrina'!$I$6</c:f>
              <c:numCache>
                <c:formatCode>General</c:formatCode>
                <c:ptCount val="1"/>
                <c:pt idx="0">
                  <c:v>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27-4132-925A-351AE48129D1}"/>
            </c:ext>
          </c:extLst>
        </c:ser>
        <c:ser>
          <c:idx val="3"/>
          <c:order val="3"/>
          <c:tx>
            <c:strRef>
              <c:f>'Dannath, Sabrina'!$J$5</c:f>
              <c:strCache>
                <c:ptCount val="1"/>
                <c:pt idx="0">
                  <c:v>Beste Serie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'Dannath, Sabrina'!$J$6</c:f>
              <c:numCache>
                <c:formatCode>General</c:formatCode>
                <c:ptCount val="1"/>
                <c:pt idx="0">
                  <c:v>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27-4132-925A-351AE48129D1}"/>
            </c:ext>
          </c:extLst>
        </c:ser>
        <c:ser>
          <c:idx val="4"/>
          <c:order val="4"/>
          <c:tx>
            <c:strRef>
              <c:f>'Dannath, Sabrina'!$K$5</c:f>
              <c:strCache>
                <c:ptCount val="1"/>
                <c:pt idx="0">
                  <c:v>Saisonschnitt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'Dannath, Sabrina'!$K$6</c:f>
              <c:numCache>
                <c:formatCode>0.00</c:formatCode>
                <c:ptCount val="1"/>
                <c:pt idx="0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27-4132-925A-351AE48129D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40143504"/>
        <c:axId val="540149984"/>
      </c:barChart>
      <c:catAx>
        <c:axId val="540143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Saison 2025 / 2026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0149984"/>
        <c:crosses val="autoZero"/>
        <c:auto val="1"/>
        <c:lblAlgn val="ctr"/>
        <c:lblOffset val="100"/>
        <c:noMultiLvlLbl val="0"/>
      </c:catAx>
      <c:valAx>
        <c:axId val="54014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014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10</xdr:col>
      <xdr:colOff>59531</xdr:colOff>
      <xdr:row>17</xdr:row>
      <xdr:rowOff>162719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AC07872A-7EDD-4CC0-9E71-79D7CEA58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10</xdr:col>
      <xdr:colOff>59531</xdr:colOff>
      <xdr:row>17</xdr:row>
      <xdr:rowOff>162719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660E5CB6-3072-4C2C-B198-C453EBCD59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10</xdr:col>
      <xdr:colOff>59531</xdr:colOff>
      <xdr:row>17</xdr:row>
      <xdr:rowOff>162719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AD6FC46-789D-4FD2-A43D-E3B96D7FEF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10</xdr:col>
      <xdr:colOff>59531</xdr:colOff>
      <xdr:row>17</xdr:row>
      <xdr:rowOff>162719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D12904C2-CE43-4D5D-BCB5-EC899F5554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10</xdr:col>
      <xdr:colOff>59531</xdr:colOff>
      <xdr:row>17</xdr:row>
      <xdr:rowOff>162719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29F8EBA5-DA12-4C47-873D-12628114C1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10</xdr:col>
      <xdr:colOff>59531</xdr:colOff>
      <xdr:row>17</xdr:row>
      <xdr:rowOff>162719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73FFE37-B603-42F5-8B29-6E43006ADE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10</xdr:col>
      <xdr:colOff>59531</xdr:colOff>
      <xdr:row>17</xdr:row>
      <xdr:rowOff>162719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774CD8F5-43AB-40CD-A1C1-D9491FC725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10</xdr:col>
      <xdr:colOff>59531</xdr:colOff>
      <xdr:row>17</xdr:row>
      <xdr:rowOff>162719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7C58402-7286-47FD-85C7-5CC939F34B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10</xdr:col>
      <xdr:colOff>59531</xdr:colOff>
      <xdr:row>17</xdr:row>
      <xdr:rowOff>162719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27C06A63-3A3B-423A-83D0-3EFE0CF96A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7144</xdr:colOff>
      <xdr:row>6</xdr:row>
      <xdr:rowOff>183356</xdr:rowOff>
    </xdr:from>
    <xdr:to>
      <xdr:col>10</xdr:col>
      <xdr:colOff>66675</xdr:colOff>
      <xdr:row>17</xdr:row>
      <xdr:rowOff>161925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C7983E4-76F3-48E9-8567-E317631861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10</xdr:col>
      <xdr:colOff>59531</xdr:colOff>
      <xdr:row>17</xdr:row>
      <xdr:rowOff>162719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76A7480A-0535-42A8-941C-864CA4F865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10</xdr:col>
      <xdr:colOff>59531</xdr:colOff>
      <xdr:row>17</xdr:row>
      <xdr:rowOff>162719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10F474F2-91D5-4D34-B0AC-67C95C3FE5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10</xdr:col>
      <xdr:colOff>59531</xdr:colOff>
      <xdr:row>17</xdr:row>
      <xdr:rowOff>162719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C7F98A5-1359-4499-9671-8D746D3480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10</xdr:col>
      <xdr:colOff>59531</xdr:colOff>
      <xdr:row>17</xdr:row>
      <xdr:rowOff>162719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6F41E7B5-AF07-470A-966A-D57474F975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10</xdr:col>
      <xdr:colOff>59531</xdr:colOff>
      <xdr:row>17</xdr:row>
      <xdr:rowOff>162719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48466E0E-4239-49B4-975A-F4770A53B6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10</xdr:col>
      <xdr:colOff>59531</xdr:colOff>
      <xdr:row>17</xdr:row>
      <xdr:rowOff>162719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65EAA762-C324-402D-A359-C0CFE7557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61D31E-A2C3-4B5E-992C-2B24E6C0398D}" name="Tabelle1" displayName="Tabelle1" ref="A5:F25" totalsRowShown="0" headerRowDxfId="271" headerRowBorderDxfId="270" tableBorderDxfId="269" totalsRowBorderDxfId="268">
  <autoFilter ref="A5:F25" xr:uid="{7661D31E-A2C3-4B5E-992C-2B24E6C0398D}"/>
  <tableColumns count="6">
    <tableColumn id="1" xr3:uid="{5EFE1B4A-D7C9-465D-BC4C-D428E8234011}" name="Antreten" dataDxfId="267"/>
    <tableColumn id="2" xr3:uid="{B6DAC47D-4F57-4021-B6AC-E3CBC53CCB92}" name="1. Spiel" dataDxfId="266"/>
    <tableColumn id="3" xr3:uid="{6BB86C13-C7B4-4219-8573-BE904F66779D}" name="2. Spiel" dataDxfId="265"/>
    <tableColumn id="4" xr3:uid="{7B92C89A-B7DE-4547-9C7D-585F32912D61}" name="3. Spiel" dataDxfId="264"/>
    <tableColumn id="5" xr3:uid="{2C4ACBAF-606F-4CDD-812B-D65D379FDCF2}" name="Pins Spieltag" dataDxfId="263">
      <calculatedColumnFormula>SUM(Tabelle1[[#This Row],[1. Spiel]:[3. Spiel]])</calculatedColumnFormula>
    </tableColumn>
    <tableColumn id="6" xr3:uid="{9394831D-267A-46D6-9FF3-79585756305E}" name="Schnitt Spieltag" dataDxfId="262">
      <calculatedColumnFormula>AVERAGE(Tabelle1[[#This Row],[1. Spiel]:[3. Spiel]])</calculatedColumnFormula>
    </tableColumn>
  </tableColumns>
  <tableStyleInfo name="TableStyleLight1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84B9160-F3DE-44EA-AD6C-DD871792694C}" name="Tabelle3571113" displayName="Tabelle3571113" ref="G5:K6" totalsRowShown="0" headerRowDxfId="193" dataDxfId="192">
  <autoFilter ref="G5:K6" xr:uid="{D84B9160-F3DE-44EA-AD6C-DD871792694C}"/>
  <tableColumns count="5">
    <tableColumn id="1" xr3:uid="{89EB9CF6-9C1F-4197-B79D-7588D3708F76}" name="Antreten" dataDxfId="191">
      <calculatedColumnFormula>MAX(Tabelle1361012[Antreten])</calculatedColumnFormula>
    </tableColumn>
    <tableColumn id="2" xr3:uid="{522FAC5A-FE35-4959-A0F7-349B68BDFFA9}" name="Pins Saison" dataDxfId="190">
      <calculatedColumnFormula>SUM(Tabelle1361012[Pins Spieltag])</calculatedColumnFormula>
    </tableColumn>
    <tableColumn id="3" xr3:uid="{C8A3075D-C157-4F79-BE4E-1DC47B7A0B13}" name="Bestes Einzel" dataDxfId="189">
      <calculatedColumnFormula>MAX(Tabelle1361012[[1. Spiel]:[3. Spiel]])</calculatedColumnFormula>
    </tableColumn>
    <tableColumn id="4" xr3:uid="{2333DF90-558F-4126-82BC-EF9315EE2B01}" name="Beste Serie" dataDxfId="188">
      <calculatedColumnFormula>MAX(Tabelle1361012[Pins Spieltag])</calculatedColumnFormula>
    </tableColumn>
    <tableColumn id="5" xr3:uid="{1771EC8C-1F40-4EDD-A016-A48F94A1052C}" name="Saisonschnitt" dataDxfId="187">
      <calculatedColumnFormula>AVERAGE(Tabelle1361012[[1. Spiel]:[3. Spiel]])</calculatedColumnFormula>
    </tableColumn>
  </tableColumns>
  <tableStyleInfo name="TableStyleMedium10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F32B0CF4-B90B-4B9B-8A31-F68CA4FDEFC3}" name="Tabelle136101216" displayName="Tabelle136101216" ref="A5:F25" totalsRowShown="0" headerRowDxfId="186" headerRowBorderDxfId="185" tableBorderDxfId="184" totalsRowBorderDxfId="183">
  <autoFilter ref="A5:F25" xr:uid="{F32B0CF4-B90B-4B9B-8A31-F68CA4FDEFC3}"/>
  <tableColumns count="6">
    <tableColumn id="1" xr3:uid="{6339D411-D641-41B6-A86F-49D1C4B3D71C}" name="Antreten" dataDxfId="182"/>
    <tableColumn id="2" xr3:uid="{701F0743-BC9B-4485-B47F-ECE586D8F3D2}" name="1. Spiel" dataDxfId="181"/>
    <tableColumn id="3" xr3:uid="{BAB70D00-AD67-4185-AB40-D95569AB19B7}" name="2. Spiel" dataDxfId="180"/>
    <tableColumn id="4" xr3:uid="{3FECD92E-8D46-4900-BD22-45B65A1FF8BC}" name="3. Spiel" dataDxfId="179"/>
    <tableColumn id="5" xr3:uid="{F128639F-FE98-44B4-828D-140300A6E242}" name="Pins Spieltag" dataDxfId="178">
      <calculatedColumnFormula>SUM(Tabelle136101216[[#This Row],[1. Spiel]:[3. Spiel]])</calculatedColumnFormula>
    </tableColumn>
    <tableColumn id="6" xr3:uid="{65D7E573-DE00-473F-9597-0C27679AAFB6}" name="Schnitt Spieltag" dataDxfId="177">
      <calculatedColumnFormula>AVERAGE(Tabelle136101216[[#This Row],[1. Spiel]:[3. Spiel]])</calculatedColumnFormula>
    </tableColumn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504791D4-5961-4A8C-834F-51B1440ED9CB}" name="Tabelle357111317" displayName="Tabelle357111317" ref="G5:K6" totalsRowShown="0" headerRowDxfId="176" dataDxfId="175">
  <autoFilter ref="G5:K6" xr:uid="{504791D4-5961-4A8C-834F-51B1440ED9CB}"/>
  <tableColumns count="5">
    <tableColumn id="1" xr3:uid="{2B29FAB0-D4A5-4641-9593-03FD8AE924B3}" name="Antreten" dataDxfId="174">
      <calculatedColumnFormula>MAX(Tabelle136101216[Antreten])</calculatedColumnFormula>
    </tableColumn>
    <tableColumn id="2" xr3:uid="{6A584726-1843-43AC-AAED-6E28B1CEB19E}" name="Pins Saison" dataDxfId="173">
      <calculatedColumnFormula>SUM(Tabelle136101216[Pins Spieltag])</calculatedColumnFormula>
    </tableColumn>
    <tableColumn id="3" xr3:uid="{0A4E9AA9-7FCF-446C-95E0-4B24EF8B0581}" name="Bestes Einzel" dataDxfId="172">
      <calculatedColumnFormula>MAX(Tabelle136101216[[1. Spiel]:[3. Spiel]])</calculatedColumnFormula>
    </tableColumn>
    <tableColumn id="4" xr3:uid="{13F38467-D839-4A30-B4DB-0201302FFB4F}" name="Beste Serie" dataDxfId="171">
      <calculatedColumnFormula>MAX(Tabelle136101216[Pins Spieltag])</calculatedColumnFormula>
    </tableColumn>
    <tableColumn id="5" xr3:uid="{26E7E294-F887-411C-9884-845918E14789}" name="Saisonschnitt" dataDxfId="170">
      <calculatedColumnFormula>AVERAGE(Tabelle136101216[[1. Spiel]:[3. Spiel]])</calculatedColumnFormula>
    </tableColumn>
  </tableColumns>
  <tableStyleInfo name="TableStyleMedium10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BC32534-033A-425F-B853-D10AA46876D3}" name="Tabelle13610121618" displayName="Tabelle13610121618" ref="A5:F25" totalsRowShown="0" headerRowDxfId="169" headerRowBorderDxfId="168" tableBorderDxfId="167" totalsRowBorderDxfId="166">
  <autoFilter ref="A5:F25" xr:uid="{FBC32534-033A-425F-B853-D10AA46876D3}"/>
  <tableColumns count="6">
    <tableColumn id="1" xr3:uid="{02FCDB1F-E6A9-4A93-BD50-48512AB22B41}" name="Antreten" dataDxfId="165"/>
    <tableColumn id="2" xr3:uid="{5CFA49B5-D090-4749-B3AB-BA05C5B2D660}" name="1. Spiel" dataDxfId="164"/>
    <tableColumn id="3" xr3:uid="{B663F111-B08D-47DB-9DA6-2B7D14953DDC}" name="2. Spiel" dataDxfId="163"/>
    <tableColumn id="4" xr3:uid="{C5C11DC5-1081-46F0-99EE-6FBC3B851C56}" name="3. Spiel" dataDxfId="162"/>
    <tableColumn id="5" xr3:uid="{871A1510-8FC4-4217-9D13-22959AE2AEF4}" name="Pins Spieltag" dataDxfId="161">
      <calculatedColumnFormula>SUM(Tabelle13610121618[[#This Row],[1. Spiel]:[3. Spiel]])</calculatedColumnFormula>
    </tableColumn>
    <tableColumn id="6" xr3:uid="{4576EA33-7FC0-4395-9CA1-282D45A3A99F}" name="Schnitt Spieltag" dataDxfId="160">
      <calculatedColumnFormula>AVERAGE(Tabelle13610121618[[#This Row],[1. Spiel]:[3. Spiel]])</calculatedColumnFormula>
    </tableColumn>
  </tableColumns>
  <tableStyleInfo name="TableStyleLight17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FBCFF6D9-F954-4D26-897F-E03F30EC7F20}" name="Tabelle35711131719" displayName="Tabelle35711131719" ref="G5:K6" totalsRowShown="0" headerRowDxfId="159" dataDxfId="158">
  <autoFilter ref="G5:K6" xr:uid="{FBCFF6D9-F954-4D26-897F-E03F30EC7F20}"/>
  <tableColumns count="5">
    <tableColumn id="1" xr3:uid="{8F40850E-DBAE-4C80-86A0-E129A7314B88}" name="Antreten" dataDxfId="157">
      <calculatedColumnFormula>MAX(Tabelle13610121618[Antreten])</calculatedColumnFormula>
    </tableColumn>
    <tableColumn id="2" xr3:uid="{7BAE0C5E-02A8-4DD5-9108-02B46A0BAF86}" name="Pins Saison" dataDxfId="156">
      <calculatedColumnFormula>SUM(Tabelle13610121618[Pins Spieltag])</calculatedColumnFormula>
    </tableColumn>
    <tableColumn id="3" xr3:uid="{99AC52C9-355D-4B8C-854F-4E1FABA0FEC9}" name="Bestes Einzel" dataDxfId="155">
      <calculatedColumnFormula>MAX(Tabelle13610121618[[1. Spiel]:[3. Spiel]])</calculatedColumnFormula>
    </tableColumn>
    <tableColumn id="4" xr3:uid="{8BD99B75-4CAD-489B-95CB-90CB1783D3CB}" name="Beste Serie" dataDxfId="154">
      <calculatedColumnFormula>MAX(Tabelle13610121618[Pins Spieltag])</calculatedColumnFormula>
    </tableColumn>
    <tableColumn id="5" xr3:uid="{79CF9CB2-D0E6-4746-9F1C-BE11E0BC0ECB}" name="Saisonschnitt" dataDxfId="153">
      <calculatedColumnFormula>AVERAGE(Tabelle13610121618[[1. Spiel]:[3. Spiel]])</calculatedColumnFormula>
    </tableColumn>
  </tableColumns>
  <tableStyleInfo name="TableStyleMedium10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DD97543A-8065-4B02-939D-3E668ED73FCD}" name="Tabelle1361012161824" displayName="Tabelle1361012161824" ref="A5:F25" totalsRowShown="0" headerRowDxfId="152" headerRowBorderDxfId="151" tableBorderDxfId="150" totalsRowBorderDxfId="149">
  <autoFilter ref="A5:F25" xr:uid="{DD97543A-8065-4B02-939D-3E668ED73FCD}"/>
  <tableColumns count="6">
    <tableColumn id="1" xr3:uid="{24F77EA0-432B-44BA-BA1B-8789C28487D5}" name="Antreten" dataDxfId="148"/>
    <tableColumn id="2" xr3:uid="{2F40E452-9002-43E7-8E1C-3AC61D4FDD66}" name="1. Spiel" dataDxfId="147"/>
    <tableColumn id="3" xr3:uid="{7239B589-650A-41D7-98C1-BA56C561D461}" name="2. Spiel" dataDxfId="146"/>
    <tableColumn id="4" xr3:uid="{1B5AC21D-5705-42F2-9A81-3656B50321D4}" name="3. Spiel" dataDxfId="145"/>
    <tableColumn id="5" xr3:uid="{4E420A6A-3AA3-4DB9-8FEC-DFA73DAC3496}" name="Pins Spieltag" dataDxfId="144">
      <calculatedColumnFormula>SUM(Tabelle1361012161824[[#This Row],[1. Spiel]:[3. Spiel]])</calculatedColumnFormula>
    </tableColumn>
    <tableColumn id="6" xr3:uid="{1847B90C-7B62-49BA-B6E4-A74697862FCF}" name="Schnitt Spieltag" dataDxfId="143">
      <calculatedColumnFormula>AVERAGE(Tabelle1361012161824[[#This Row],[1. Spiel]:[3. Spiel]])</calculatedColumnFormula>
    </tableColumn>
  </tableColumns>
  <tableStyleInfo name="TableStyleLight17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CAB2AA9F-BCDC-4E5A-8500-51FB0EC3021F}" name="Tabelle3571113171925" displayName="Tabelle3571113171925" ref="G5:K6" totalsRowShown="0" headerRowDxfId="142" dataDxfId="141">
  <autoFilter ref="G5:K6" xr:uid="{CAB2AA9F-BCDC-4E5A-8500-51FB0EC3021F}"/>
  <tableColumns count="5">
    <tableColumn id="1" xr3:uid="{F3F2A545-1684-4FDC-965A-497DD9EEA932}" name="Antreten" dataDxfId="140">
      <calculatedColumnFormula>MAX(Tabelle1361012161824[Antreten])</calculatedColumnFormula>
    </tableColumn>
    <tableColumn id="2" xr3:uid="{7A89BEAA-87BE-46DD-A80D-B94F70B092F8}" name="Pins Saison" dataDxfId="139">
      <calculatedColumnFormula>SUM(Tabelle1361012161824[Pins Spieltag])</calculatedColumnFormula>
    </tableColumn>
    <tableColumn id="3" xr3:uid="{28C58809-C305-4362-B1F4-129B6ECDC918}" name="Bestes Einzel" dataDxfId="138">
      <calculatedColumnFormula>MAX(Tabelle1361012161824[[1. Spiel]:[3. Spiel]])</calculatedColumnFormula>
    </tableColumn>
    <tableColumn id="4" xr3:uid="{79E5740C-4EF6-4812-BD68-F0B4EA63BF7E}" name="Beste Serie" dataDxfId="137">
      <calculatedColumnFormula>MAX(Tabelle1361012161824[Pins Spieltag])</calculatedColumnFormula>
    </tableColumn>
    <tableColumn id="5" xr3:uid="{B76BF50C-B789-430C-8C1F-1414CC9F14AA}" name="Saisonschnitt" dataDxfId="136">
      <calculatedColumnFormula>AVERAGE(Tabelle1361012161824[[1. Spiel]:[3. Spiel]])</calculatedColumnFormula>
    </tableColumn>
  </tableColumns>
  <tableStyleInfo name="TableStyleMedium10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52DAF5E4-9C29-4E05-95FE-43CF6917698D}" name="Tabelle1361012161822" displayName="Tabelle1361012161822" ref="A5:F25" totalsRowShown="0" headerRowDxfId="135" headerRowBorderDxfId="134" tableBorderDxfId="133" totalsRowBorderDxfId="132">
  <autoFilter ref="A5:F25" xr:uid="{52DAF5E4-9C29-4E05-95FE-43CF6917698D}"/>
  <tableColumns count="6">
    <tableColumn id="1" xr3:uid="{2AC480D9-D7BE-4946-B2E6-2C609089F86B}" name="Antreten" dataDxfId="131"/>
    <tableColumn id="2" xr3:uid="{30315F12-10D1-4400-9BD3-70AE82D889A0}" name="1. Spiel" dataDxfId="130"/>
    <tableColumn id="3" xr3:uid="{924B69A7-0549-432A-AD17-CD477F4EDFD1}" name="2. Spiel" dataDxfId="129"/>
    <tableColumn id="4" xr3:uid="{1D1A3C69-D113-44D0-85FC-E1467F8F9D82}" name="3. Spiel" dataDxfId="128"/>
    <tableColumn id="5" xr3:uid="{DF01383D-1364-4F9D-891C-9CEEBE3C5F7A}" name="Pins Spieltag" dataDxfId="127">
      <calculatedColumnFormula>SUM(Tabelle1361012161822[[#This Row],[1. Spiel]:[3. Spiel]])</calculatedColumnFormula>
    </tableColumn>
    <tableColumn id="6" xr3:uid="{5498D764-815C-41C0-A436-7BE36741BD66}" name="Schnitt Spieltag" dataDxfId="126">
      <calculatedColumnFormula>AVERAGE(Tabelle1361012161822[[#This Row],[1. Spiel]:[3. Spiel]])</calculatedColumnFormula>
    </tableColumn>
  </tableColumns>
  <tableStyleInfo name="TableStyleLight17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16DBC3F1-F311-42D8-A9E9-7D1ED7CDB404}" name="Tabelle3571113171923" displayName="Tabelle3571113171923" ref="G5:K6" totalsRowShown="0" headerRowDxfId="125" dataDxfId="124">
  <autoFilter ref="G5:K6" xr:uid="{16DBC3F1-F311-42D8-A9E9-7D1ED7CDB404}"/>
  <tableColumns count="5">
    <tableColumn id="1" xr3:uid="{A127E85E-0E44-441B-B128-EBE2BA3B0196}" name="Antreten" dataDxfId="123">
      <calculatedColumnFormula>MAX(Tabelle1361012161822[Antreten])</calculatedColumnFormula>
    </tableColumn>
    <tableColumn id="2" xr3:uid="{597766F0-1C48-4D37-BD8F-38BA7F131821}" name="Pins Saison" dataDxfId="122">
      <calculatedColumnFormula>SUM(Tabelle1361012161822[Pins Spieltag])</calculatedColumnFormula>
    </tableColumn>
    <tableColumn id="3" xr3:uid="{23DFBB94-3579-4E9B-8F38-DB74B6727E2F}" name="Bestes Einzel" dataDxfId="121">
      <calculatedColumnFormula>MAX(Tabelle1361012161822[[1. Spiel]:[3. Spiel]])</calculatedColumnFormula>
    </tableColumn>
    <tableColumn id="4" xr3:uid="{A39F7A49-61E5-4080-A10A-8C5BBD1AD037}" name="Beste Serie" dataDxfId="120">
      <calculatedColumnFormula>MAX(Tabelle1361012161822[Pins Spieltag])</calculatedColumnFormula>
    </tableColumn>
    <tableColumn id="5" xr3:uid="{29A76D6F-5FF6-42EA-978F-AB728D30D472}" name="Saisonschnitt" dataDxfId="119">
      <calculatedColumnFormula>AVERAGE(Tabelle1361012161822[[1. Spiel]:[3. Spiel]])</calculatedColumnFormula>
    </tableColumn>
  </tableColumns>
  <tableStyleInfo name="TableStyleMedium10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8121C31-ED8C-40E3-A245-5A5F1E85D1B6}" name="Tabelle13610121618222628" displayName="Tabelle13610121618222628" ref="A5:F25" totalsRowShown="0" headerRowDxfId="118" headerRowBorderDxfId="117" tableBorderDxfId="116" totalsRowBorderDxfId="115">
  <autoFilter ref="A5:F25" xr:uid="{08121C31-ED8C-40E3-A245-5A5F1E85D1B6}"/>
  <tableColumns count="6">
    <tableColumn id="1" xr3:uid="{FED9839E-75E1-4C5D-847C-13A6CAD65CC5}" name="Antreten" dataDxfId="114"/>
    <tableColumn id="2" xr3:uid="{F62DF541-2E8F-4681-A944-A54F9574889A}" name="1. Spiel" dataDxfId="113"/>
    <tableColumn id="3" xr3:uid="{8AAB58D5-673D-43EC-A02A-B77D5ADFD817}" name="2. Spiel" dataDxfId="112"/>
    <tableColumn id="4" xr3:uid="{1BEB82F2-7610-42A4-AE6A-C6A5D582F455}" name="3. Spiel" dataDxfId="111"/>
    <tableColumn id="5" xr3:uid="{6976B48D-374F-411F-8DA0-17489765ED46}" name="Pins Spieltag" dataDxfId="110">
      <calculatedColumnFormula>SUM(Tabelle13610121618222628[[#This Row],[1. Spiel]:[3. Spiel]])</calculatedColumnFormula>
    </tableColumn>
    <tableColumn id="6" xr3:uid="{1395D2E0-287E-4EC1-8ECC-6EA7D31CE773}" name="Schnitt Spieltag" dataDxfId="109">
      <calculatedColumnFormula>AVERAGE(Tabelle13610121618222628[[#This Row],[1. Spiel]:[3. Spiel]])</calculatedColumnFormula>
    </tableColumn>
  </tableColumns>
  <tableStyleInfo name="TableStyleLight1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0617DFE-2993-4EBF-AAD7-B9452D271586}" name="Tabelle3" displayName="Tabelle3" ref="G5:K6" totalsRowShown="0" headerRowDxfId="261" dataDxfId="260">
  <autoFilter ref="G5:K6" xr:uid="{40617DFE-2993-4EBF-AAD7-B9452D271586}"/>
  <tableColumns count="5">
    <tableColumn id="1" xr3:uid="{DB0B4741-A3AE-408F-9C73-1048C4A974E8}" name="Antreten" dataDxfId="259">
      <calculatedColumnFormula>MAX(Tabelle1[Antreten])</calculatedColumnFormula>
    </tableColumn>
    <tableColumn id="2" xr3:uid="{4FCFA878-D0CF-4EB2-BC66-ED000167F400}" name="Pins Saison" dataDxfId="258">
      <calculatedColumnFormula>SUM(Tabelle1[Pins Spieltag])</calculatedColumnFormula>
    </tableColumn>
    <tableColumn id="3" xr3:uid="{F4ED286E-078A-4AAD-8377-6F559573AAC1}" name="Bestes Einzel" dataDxfId="257">
      <calculatedColumnFormula>MAX(Tabelle1[[1. Spiel]:[3. Spiel]])</calculatedColumnFormula>
    </tableColumn>
    <tableColumn id="4" xr3:uid="{AD50D52D-22D4-40AA-8C4F-3F347F08DEF2}" name="Beste Serie" dataDxfId="256">
      <calculatedColumnFormula>MAX(Tabelle1[Pins Spieltag])</calculatedColumnFormula>
    </tableColumn>
    <tableColumn id="5" xr3:uid="{1E7A584F-7B4B-4546-88AD-19608380BAC7}" name="Saisonschnitt" dataDxfId="255">
      <calculatedColumnFormula>AVERAGE(Tabelle1[[1. Spiel]:[3. Spiel]])</calculatedColumnFormula>
    </tableColumn>
  </tableColumns>
  <tableStyleInfo name="TableStyleMedium10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AA4BCE43-42E4-4715-A7CE-80AD77CA3A62}" name="Tabelle35711131719232729" displayName="Tabelle35711131719232729" ref="G5:K6" totalsRowShown="0" headerRowDxfId="108" dataDxfId="107">
  <autoFilter ref="G5:K6" xr:uid="{AA4BCE43-42E4-4715-A7CE-80AD77CA3A62}"/>
  <tableColumns count="5">
    <tableColumn id="1" xr3:uid="{E02770AB-6FBF-40DB-9C5E-1094529DC2A5}" name="Antreten" dataDxfId="106">
      <calculatedColumnFormula>MAX(Tabelle13610121618222628[Antreten])</calculatedColumnFormula>
    </tableColumn>
    <tableColumn id="2" xr3:uid="{45AFF743-48A9-4B5A-AAF2-3EAA23A1E03F}" name="Pins Saison" dataDxfId="105">
      <calculatedColumnFormula>SUM(Tabelle13610121618222628[Pins Spieltag])</calculatedColumnFormula>
    </tableColumn>
    <tableColumn id="3" xr3:uid="{44D89F4D-6EF7-4E57-9B6E-F0E15A64A7B5}" name="Bestes Einzel" dataDxfId="104">
      <calculatedColumnFormula>MAX(Tabelle13610121618222628[[1. Spiel]:[3. Spiel]])</calculatedColumnFormula>
    </tableColumn>
    <tableColumn id="4" xr3:uid="{D174406C-2C12-4B2E-B500-59FB76ACBB35}" name="Beste Serie" dataDxfId="103">
      <calculatedColumnFormula>MAX(Tabelle13610121618222628[Pins Spieltag])</calculatedColumnFormula>
    </tableColumn>
    <tableColumn id="5" xr3:uid="{A4606D60-BD38-4C62-A818-89BCFAF166B3}" name="Saisonschnitt" dataDxfId="102">
      <calculatedColumnFormula>AVERAGE(Tabelle13610121618222628[[1. Spiel]:[3. Spiel]])</calculatedColumnFormula>
    </tableColumn>
  </tableColumns>
  <tableStyleInfo name="TableStyleMedium10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193A35D6-0AC6-4C56-AA56-98B38B07AE88}" name="Tabelle136101216182226" displayName="Tabelle136101216182226" ref="A5:F25" totalsRowShown="0" headerRowDxfId="101" headerRowBorderDxfId="100" tableBorderDxfId="99" totalsRowBorderDxfId="98">
  <autoFilter ref="A5:F25" xr:uid="{193A35D6-0AC6-4C56-AA56-98B38B07AE88}"/>
  <tableColumns count="6">
    <tableColumn id="1" xr3:uid="{15BC4400-4D20-4CC4-96B7-26BF06CED354}" name="Antreten" dataDxfId="97"/>
    <tableColumn id="2" xr3:uid="{64BB44D3-0244-4743-A205-2FD1CB889688}" name="1. Spiel" dataDxfId="96"/>
    <tableColumn id="3" xr3:uid="{5C08D9B2-91D5-4560-B853-D6F3271D751B}" name="2. Spiel" dataDxfId="95"/>
    <tableColumn id="4" xr3:uid="{6C16DEDA-48C5-47B1-80A8-B9289F7DDBB7}" name="3. Spiel" dataDxfId="94"/>
    <tableColumn id="5" xr3:uid="{375B8578-8D91-4197-8904-8886AF1DA4CF}" name="Pins Spieltag" dataDxfId="93">
      <calculatedColumnFormula>SUM(Tabelle136101216182226[[#This Row],[1. Spiel]:[3. Spiel]])</calculatedColumnFormula>
    </tableColumn>
    <tableColumn id="6" xr3:uid="{A6240824-61C5-4262-97BE-530080585AA5}" name="Schnitt Spieltag" dataDxfId="92">
      <calculatedColumnFormula>AVERAGE(Tabelle136101216182226[[#This Row],[1. Spiel]:[3. Spiel]])</calculatedColumnFormula>
    </tableColumn>
  </tableColumns>
  <tableStyleInfo name="TableStyleLight17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3AA74FBE-56B2-4FB7-9692-9133F22A216E}" name="Tabelle357111317192327" displayName="Tabelle357111317192327" ref="G5:K6" totalsRowShown="0" headerRowDxfId="91" dataDxfId="90">
  <autoFilter ref="G5:K6" xr:uid="{3AA74FBE-56B2-4FB7-9692-9133F22A216E}"/>
  <tableColumns count="5">
    <tableColumn id="1" xr3:uid="{DB0C3E30-5E33-4779-9AFA-0B1DFD3C986D}" name="Antreten" dataDxfId="89">
      <calculatedColumnFormula>MAX(Tabelle136101216182226[Antreten])</calculatedColumnFormula>
    </tableColumn>
    <tableColumn id="2" xr3:uid="{03C48B6B-B50E-4C6E-96DF-D0C5F4E27BB7}" name="Pins Saison" dataDxfId="88">
      <calculatedColumnFormula>SUM(Tabelle136101216182226[Pins Spieltag])</calculatedColumnFormula>
    </tableColumn>
    <tableColumn id="3" xr3:uid="{76C69A9E-2A55-4331-8BD6-8D8704153352}" name="Bestes Einzel" dataDxfId="87">
      <calculatedColumnFormula>MAX(Tabelle136101216182226[[1. Spiel]:[3. Spiel]])</calculatedColumnFormula>
    </tableColumn>
    <tableColumn id="4" xr3:uid="{B4CFE4A0-2F07-4E66-BAF1-4586B5687652}" name="Beste Serie" dataDxfId="86">
      <calculatedColumnFormula>MAX(Tabelle136101216182226[Pins Spieltag])</calculatedColumnFormula>
    </tableColumn>
    <tableColumn id="5" xr3:uid="{0F340305-E1C6-4B21-A111-0DA75A049E04}" name="Saisonschnitt" dataDxfId="85">
      <calculatedColumnFormula>AVERAGE(Tabelle136101216182226[[1. Spiel]:[3. Spiel]])</calculatedColumnFormula>
    </tableColumn>
  </tableColumns>
  <tableStyleInfo name="TableStyleMedium10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F763D3DB-7D28-4A0B-A7C9-386D9CEB4FD8}" name="Tabelle13610121618222632" displayName="Tabelle13610121618222632" ref="A5:F25" totalsRowShown="0" headerRowDxfId="84" headerRowBorderDxfId="83" tableBorderDxfId="82" totalsRowBorderDxfId="81">
  <autoFilter ref="A5:F25" xr:uid="{F763D3DB-7D28-4A0B-A7C9-386D9CEB4FD8}"/>
  <tableColumns count="6">
    <tableColumn id="1" xr3:uid="{BD8FCE4E-6FF6-4607-9A94-1173DCFBA35B}" name="Antreten" dataDxfId="80"/>
    <tableColumn id="2" xr3:uid="{B2EEEFB3-0E97-46BC-8A53-56C4193F03DA}" name="1. Spiel" dataDxfId="79"/>
    <tableColumn id="3" xr3:uid="{9DD3581E-17A1-4DE9-9293-DAAB42DABAA5}" name="2. Spiel" dataDxfId="78"/>
    <tableColumn id="4" xr3:uid="{36F03D6E-2F85-491C-AB5A-6B7719A8DF8C}" name="3. Spiel" dataDxfId="77"/>
    <tableColumn id="5" xr3:uid="{6BD5BDD8-3BFB-40C6-BD9A-2E1FAE46C919}" name="Pins Spieltag" dataDxfId="76">
      <calculatedColumnFormula>SUM(Tabelle13610121618222632[[#This Row],[1. Spiel]:[3. Spiel]])</calculatedColumnFormula>
    </tableColumn>
    <tableColumn id="6" xr3:uid="{51466860-F482-4DEF-9665-DDFDE0D35374}" name="Schnitt Spieltag" dataDxfId="75">
      <calculatedColumnFormula>AVERAGE(Tabelle13610121618222632[[#This Row],[1. Spiel]:[3. Spiel]])</calculatedColumnFormula>
    </tableColumn>
  </tableColumns>
  <tableStyleInfo name="TableStyleLight17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E2881495-E446-4F82-877D-49EE3AB3B713}" name="Tabelle35711131719232733" displayName="Tabelle35711131719232733" ref="G5:K6" totalsRowShown="0" headerRowDxfId="74" dataDxfId="73">
  <autoFilter ref="G5:K6" xr:uid="{E2881495-E446-4F82-877D-49EE3AB3B713}"/>
  <tableColumns count="5">
    <tableColumn id="1" xr3:uid="{176F34BB-13FB-4644-AF37-3AF5262FA867}" name="Antreten" dataDxfId="72">
      <calculatedColumnFormula>MAX(Tabelle13610121618222632[Antreten])</calculatedColumnFormula>
    </tableColumn>
    <tableColumn id="2" xr3:uid="{714B8C71-CE8C-46F1-9D37-8ABB4A01C9B4}" name="Pins Saison" dataDxfId="71">
      <calculatedColumnFormula>SUM(Tabelle13610121618222632[Pins Spieltag])</calculatedColumnFormula>
    </tableColumn>
    <tableColumn id="3" xr3:uid="{C2653D48-0577-4A44-943A-FD34CC511C11}" name="Bestes Einzel" dataDxfId="70">
      <calculatedColumnFormula>MAX(Tabelle13610121618222632[[1. Spiel]:[3. Spiel]])</calculatedColumnFormula>
    </tableColumn>
    <tableColumn id="4" xr3:uid="{C7451E08-B9C2-4457-AB15-AB7A8D31693D}" name="Beste Serie" dataDxfId="69">
      <calculatedColumnFormula>MAX(Tabelle13610121618222632[Pins Spieltag])</calculatedColumnFormula>
    </tableColumn>
    <tableColumn id="5" xr3:uid="{78F1A747-6DA8-4C23-99A4-15B5D2B6E944}" name="Saisonschnitt" dataDxfId="68">
      <calculatedColumnFormula>AVERAGE(Tabelle13610121618222632[[1. Spiel]:[3. Spiel]])</calculatedColumnFormula>
    </tableColumn>
  </tableColumns>
  <tableStyleInfo name="TableStyleMedium10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62392BFB-8C66-45FF-AC61-22E41BFAA051}" name="Tabelle1361012161822263238" displayName="Tabelle1361012161822263238" ref="A5:F25" totalsRowShown="0" headerRowDxfId="67" headerRowBorderDxfId="66" tableBorderDxfId="65" totalsRowBorderDxfId="64">
  <autoFilter ref="A5:F25" xr:uid="{62392BFB-8C66-45FF-AC61-22E41BFAA051}"/>
  <tableColumns count="6">
    <tableColumn id="1" xr3:uid="{C1E83515-BE18-4D82-8768-633AEC84DBB3}" name="Antreten" dataDxfId="63"/>
    <tableColumn id="2" xr3:uid="{5B0FF2C4-BD66-444B-B2AD-3B83A2BC09DE}" name="1. Spiel" dataDxfId="62"/>
    <tableColumn id="3" xr3:uid="{EE0E3BC9-2FB3-4AC3-A48B-27770B154105}" name="2. Spiel" dataDxfId="61"/>
    <tableColumn id="4" xr3:uid="{7B59F0FD-56E3-4BE0-A170-9A8B54B98725}" name="3. Spiel" dataDxfId="60"/>
    <tableColumn id="5" xr3:uid="{19C1BBAD-0715-4A2A-B9F4-15AF23B06E5A}" name="Pins Spieltag" dataDxfId="59">
      <calculatedColumnFormula>SUM(Tabelle1361012161822263238[[#This Row],[1. Spiel]:[3. Spiel]])</calculatedColumnFormula>
    </tableColumn>
    <tableColumn id="6" xr3:uid="{092B4A86-9A58-4E03-8F6E-255788F8E84E}" name="Schnitt Spieltag" dataDxfId="58">
      <calculatedColumnFormula>AVERAGE(Tabelle1361012161822263238[[#This Row],[1. Spiel]:[3. Spiel]])</calculatedColumnFormula>
    </tableColumn>
  </tableColumns>
  <tableStyleInfo name="TableStyleLight17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18D06EDE-BDBA-47C6-A762-C030FEE052A1}" name="Tabelle3571113171923273339" displayName="Tabelle3571113171923273339" ref="G5:K6" totalsRowShown="0" headerRowDxfId="57" dataDxfId="56">
  <autoFilter ref="G5:K6" xr:uid="{18D06EDE-BDBA-47C6-A762-C030FEE052A1}"/>
  <tableColumns count="5">
    <tableColumn id="1" xr3:uid="{7B3B6D0F-24DA-4181-AFFE-B7DE7B9177AD}" name="Antreten" dataDxfId="55">
      <calculatedColumnFormula>MAX(Tabelle1361012161822263238[Antreten])</calculatedColumnFormula>
    </tableColumn>
    <tableColumn id="2" xr3:uid="{95EE5F80-8EF9-4083-B0E2-BA8A2C8FBEBA}" name="Pins Saison" dataDxfId="54">
      <calculatedColumnFormula>SUM(Tabelle1361012161822263238[Pins Spieltag])</calculatedColumnFormula>
    </tableColumn>
    <tableColumn id="3" xr3:uid="{D649EABB-B9B2-4AF9-85BC-B61D7D96463F}" name="Bestes Einzel" dataDxfId="53">
      <calculatedColumnFormula>MAX(Tabelle1361012161822263238[[1. Spiel]:[3. Spiel]])</calculatedColumnFormula>
    </tableColumn>
    <tableColumn id="4" xr3:uid="{0D3B0D89-A5B2-4239-966D-0457010FA65F}" name="Beste Serie" dataDxfId="52">
      <calculatedColumnFormula>MAX(Tabelle1361012161822263238[Pins Spieltag])</calculatedColumnFormula>
    </tableColumn>
    <tableColumn id="5" xr3:uid="{759F2E0A-6265-4BBF-86CE-460D8C91F1FF}" name="Saisonschnitt" dataDxfId="51">
      <calculatedColumnFormula>AVERAGE(Tabelle1361012161822263238[[1. Spiel]:[3. Spiel]])</calculatedColumnFormula>
    </tableColumn>
  </tableColumns>
  <tableStyleInfo name="TableStyleMedium10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3088B8E3-0342-447D-8587-A0A9C53F6671}" name="Tabelle1361012161822263234" displayName="Tabelle1361012161822263234" ref="A5:F25" totalsRowShown="0" headerRowDxfId="50" headerRowBorderDxfId="49" tableBorderDxfId="48" totalsRowBorderDxfId="47">
  <autoFilter ref="A5:F25" xr:uid="{3088B8E3-0342-447D-8587-A0A9C53F6671}"/>
  <tableColumns count="6">
    <tableColumn id="1" xr3:uid="{65088425-6819-42B0-9B29-8FC4110FA14D}" name="Antreten" dataDxfId="46"/>
    <tableColumn id="2" xr3:uid="{FBDB3200-6913-4695-AAB0-59491861EC2F}" name="1. Spiel" dataDxfId="45"/>
    <tableColumn id="3" xr3:uid="{1746C97B-6EC6-47CA-BCDF-B07FEDACD4A0}" name="2. Spiel" dataDxfId="44"/>
    <tableColumn id="4" xr3:uid="{694CA566-5C0A-40EA-ADE5-3AAC0496E098}" name="3. Spiel" dataDxfId="43"/>
    <tableColumn id="5" xr3:uid="{86225FB5-AD81-4526-9DAC-700E26A893BA}" name="Pins Spieltag" dataDxfId="42">
      <calculatedColumnFormula>SUM(Tabelle1361012161822263234[[#This Row],[1. Spiel]:[3. Spiel]])</calculatedColumnFormula>
    </tableColumn>
    <tableColumn id="6" xr3:uid="{F7F77997-395A-4004-9324-DF97B692BDC3}" name="Schnitt Spieltag" dataDxfId="41">
      <calculatedColumnFormula>AVERAGE(Tabelle1361012161822263234[[#This Row],[1. Spiel]:[3. Spiel]])</calculatedColumnFormula>
    </tableColumn>
  </tableColumns>
  <tableStyleInfo name="TableStyleLight17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6955A122-B707-4A14-8C31-5FF1D1DE143A}" name="Tabelle3571113171923273335" displayName="Tabelle3571113171923273335" ref="G5:K6" totalsRowShown="0" headerRowDxfId="40" dataDxfId="39">
  <autoFilter ref="G5:K6" xr:uid="{6955A122-B707-4A14-8C31-5FF1D1DE143A}"/>
  <tableColumns count="5">
    <tableColumn id="1" xr3:uid="{2807C492-C815-49DD-AB58-2F9B3B127D63}" name="Antreten" dataDxfId="38">
      <calculatedColumnFormula>MAX(Tabelle1361012161822263234[Antreten])</calculatedColumnFormula>
    </tableColumn>
    <tableColumn id="2" xr3:uid="{3408A00E-FD2E-4553-9CBD-E51E8D87CE79}" name="Pins Saison" dataDxfId="37">
      <calculatedColumnFormula>SUM(Tabelle1361012161822263234[Pins Spieltag])</calculatedColumnFormula>
    </tableColumn>
    <tableColumn id="3" xr3:uid="{B85D071B-EC9F-4E6C-BE9C-100C17EA162D}" name="Bestes Einzel" dataDxfId="36">
      <calculatedColumnFormula>MAX(Tabelle1361012161822263234[[1. Spiel]:[3. Spiel]])</calculatedColumnFormula>
    </tableColumn>
    <tableColumn id="4" xr3:uid="{D605B2A8-A74E-4E01-9A75-D8B95EF29655}" name="Beste Serie" dataDxfId="35">
      <calculatedColumnFormula>MAX(Tabelle1361012161822263234[Pins Spieltag])</calculatedColumnFormula>
    </tableColumn>
    <tableColumn id="5" xr3:uid="{8358B772-5AD5-4F96-B017-184F44D6E7AE}" name="Saisonschnitt" dataDxfId="34">
      <calculatedColumnFormula>AVERAGE(Tabelle1361012161822263234[[1. Spiel]:[3. Spiel]])</calculatedColumnFormula>
    </tableColumn>
  </tableColumns>
  <tableStyleInfo name="TableStyleMedium10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98253BA-AB8D-4067-BC0E-06D61570F6E1}" name="Tabelle136101216182226323436" displayName="Tabelle136101216182226323436" ref="A5:F25" totalsRowShown="0" headerRowDxfId="33" headerRowBorderDxfId="32" tableBorderDxfId="31" totalsRowBorderDxfId="30">
  <autoFilter ref="A5:F25" xr:uid="{098253BA-AB8D-4067-BC0E-06D61570F6E1}"/>
  <tableColumns count="6">
    <tableColumn id="1" xr3:uid="{87A53025-A9E4-49D5-9601-0204980460B4}" name="Antreten" dataDxfId="29"/>
    <tableColumn id="2" xr3:uid="{AFBB78C0-9C73-4151-8632-3922E26DD2D6}" name="1. Spiel" dataDxfId="28"/>
    <tableColumn id="3" xr3:uid="{C3DAD685-9293-4F52-9922-7AACA6280FFE}" name="2. Spiel" dataDxfId="27"/>
    <tableColumn id="4" xr3:uid="{7D9E329D-6160-48E8-AA11-4A7BFFDC393A}" name="3. Spiel" dataDxfId="26"/>
    <tableColumn id="5" xr3:uid="{7AE8C291-C677-418E-A118-F4CD513A16EB}" name="Pins Spieltag" dataDxfId="1">
      <calculatedColumnFormula>SUM(Tabelle136101216182226323436[[#This Row],[1. Spiel]:[3. Spiel]])</calculatedColumnFormula>
    </tableColumn>
    <tableColumn id="6" xr3:uid="{714B5353-C8DE-4104-A9A8-C9A53B647AF6}" name="Schnitt Spieltag" dataDxfId="0">
      <calculatedColumnFormula>AVERAGE(Tabelle136101216182226323436[[#This Row],[1. Spiel]:[3. Spiel]])</calculatedColumnFormula>
    </tableColumn>
  </tableColumns>
  <tableStyleInfo name="TableStyleLight1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650496B-7D81-4E0E-A264-E1B6F97FB917}" name="Tabelle13" displayName="Tabelle13" ref="A5:F25" totalsRowShown="0" headerRowDxfId="254" headerRowBorderDxfId="253" tableBorderDxfId="252" totalsRowBorderDxfId="251">
  <autoFilter ref="A5:F25" xr:uid="{6650496B-7D81-4E0E-A264-E1B6F97FB917}"/>
  <tableColumns count="6">
    <tableColumn id="1" xr3:uid="{AE7FD56A-FFE9-4ED0-BAAD-85B39B580798}" name="Antreten" dataDxfId="250"/>
    <tableColumn id="2" xr3:uid="{DD4B03FF-5D23-43C4-8181-793FDCDDD704}" name="1. Spiel" dataDxfId="249"/>
    <tableColumn id="3" xr3:uid="{18102B2F-A273-4A70-AB3C-E7A4D108E224}" name="2. Spiel" dataDxfId="248"/>
    <tableColumn id="4" xr3:uid="{A6E9BCB4-40D9-484A-BAE1-129E61F69C18}" name="3. Spiel" dataDxfId="247"/>
    <tableColumn id="5" xr3:uid="{070B4AAE-F233-46B2-A381-F3E1D9A1CBCB}" name="Pins Spieltag" dataDxfId="246">
      <calculatedColumnFormula>SUM(Tabelle13[[#This Row],[1. Spiel]:[3. Spiel]])</calculatedColumnFormula>
    </tableColumn>
    <tableColumn id="6" xr3:uid="{1752D2A0-1054-4C40-BC92-55AFFD4FD20A}" name="Schnitt Spieltag" dataDxfId="245">
      <calculatedColumnFormula>AVERAGE(Tabelle13[[#This Row],[1. Spiel]:[3. Spiel]])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58DA97E9-6F7F-48EE-90FF-E1822C3B6C47}" name="Tabelle357111317192327333537" displayName="Tabelle357111317192327333537" ref="G5:K6" totalsRowShown="0" headerRowDxfId="25" dataDxfId="24">
  <autoFilter ref="G5:K6" xr:uid="{58DA97E9-6F7F-48EE-90FF-E1822C3B6C47}"/>
  <tableColumns count="5">
    <tableColumn id="1" xr3:uid="{476FE789-296D-4952-83C5-66D3E498E0DE}" name="Antreten" dataDxfId="23">
      <calculatedColumnFormula>MAX(Tabelle136101216182226323436[Antreten])</calculatedColumnFormula>
    </tableColumn>
    <tableColumn id="2" xr3:uid="{A7F409D9-E01A-443E-B6EC-AB6D1E083BCB}" name="Pins Saison" dataDxfId="22">
      <calculatedColumnFormula>SUM(Tabelle136101216182226323436[Pins Spieltag])</calculatedColumnFormula>
    </tableColumn>
    <tableColumn id="3" xr3:uid="{F7F5C698-EA7C-4665-9163-A3AFF3551E28}" name="Bestes Einzel" dataDxfId="21">
      <calculatedColumnFormula>MAX(Tabelle136101216182226323436[[1. Spiel]:[3. Spiel]])</calculatedColumnFormula>
    </tableColumn>
    <tableColumn id="4" xr3:uid="{DB402771-4DF7-48BB-B1E0-01A92C7EB433}" name="Beste Serie" dataDxfId="20">
      <calculatedColumnFormula>MAX(Tabelle136101216182226323436[Pins Spieltag])</calculatedColumnFormula>
    </tableColumn>
    <tableColumn id="5" xr3:uid="{BBB80CBE-281D-465A-835C-82D56DC8AA85}" name="Saisonschnitt" dataDxfId="19">
      <calculatedColumnFormula>AVERAGE(Tabelle136101216182226323436[[1. Spiel]:[3. Spiel]])</calculatedColumnFormula>
    </tableColumn>
  </tableColumns>
  <tableStyleInfo name="TableStyleMedium10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7B808789-E7CF-4C33-B94B-1B39EF1DF42F}" name="Tabelle13610121618222630" displayName="Tabelle13610121618222630" ref="A5:F25" totalsRowShown="0" headerRowDxfId="18" headerRowBorderDxfId="17" tableBorderDxfId="16" totalsRowBorderDxfId="15">
  <autoFilter ref="A5:F25" xr:uid="{7B808789-E7CF-4C33-B94B-1B39EF1DF42F}"/>
  <tableColumns count="6">
    <tableColumn id="1" xr3:uid="{C9693013-05E6-4CE5-8445-2FDE35016C05}" name="Antreten" dataDxfId="14"/>
    <tableColumn id="2" xr3:uid="{A7690A89-B83E-4B4A-BF2C-D0745B06EA20}" name="1. Spiel" dataDxfId="13"/>
    <tableColumn id="3" xr3:uid="{3E472E83-ABCD-4709-A2B8-A02D98D04D40}" name="2. Spiel" dataDxfId="12"/>
    <tableColumn id="4" xr3:uid="{EC771FD1-2A03-4872-B269-6C89873B5937}" name="3. Spiel" dataDxfId="11"/>
    <tableColumn id="5" xr3:uid="{31A7ECF0-8D82-40B5-92D2-B7981AA03462}" name="Pins Spieltag" dataDxfId="10">
      <calculatedColumnFormula>SUM(Tabelle13610121618222630[[#This Row],[1. Spiel]:[3. Spiel]])</calculatedColumnFormula>
    </tableColumn>
    <tableColumn id="6" xr3:uid="{657A762A-E1A4-48BE-95EE-80671CDCB06F}" name="Schnitt Spieltag" dataDxfId="9">
      <calculatedColumnFormula>AVERAGE(Tabelle13610121618222630[[#This Row],[1. Spiel]:[3. Spiel]])</calculatedColumnFormula>
    </tableColumn>
  </tableColumns>
  <tableStyleInfo name="TableStyleLight17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6D1D2B3B-EA3A-47E6-9180-DD14B0696926}" name="Tabelle35711131719232731" displayName="Tabelle35711131719232731" ref="G5:K6" totalsRowShown="0" headerRowDxfId="8" dataDxfId="7">
  <autoFilter ref="G5:K6" xr:uid="{6D1D2B3B-EA3A-47E6-9180-DD14B0696926}"/>
  <tableColumns count="5">
    <tableColumn id="1" xr3:uid="{AA1967E1-B3D2-4C98-BFFF-2072F6EBE1AB}" name="Antreten" dataDxfId="6">
      <calculatedColumnFormula>MAX(Tabelle13610121618222630[Antreten])</calculatedColumnFormula>
    </tableColumn>
    <tableColumn id="2" xr3:uid="{1AD735FF-C1B0-4E67-ACCF-4850D34BE72C}" name="Pins Saison" dataDxfId="5">
      <calculatedColumnFormula>SUM(Tabelle13610121618222630[Pins Spieltag])</calculatedColumnFormula>
    </tableColumn>
    <tableColumn id="3" xr3:uid="{4D3812B5-82A6-451D-BFFC-3C5357A95EE5}" name="Bestes Einzel" dataDxfId="4">
      <calculatedColumnFormula>MAX(Tabelle13610121618222630[[1. Spiel]:[3. Spiel]])</calculatedColumnFormula>
    </tableColumn>
    <tableColumn id="4" xr3:uid="{31CAE78C-5F00-4C7C-BB86-55FA371F38BA}" name="Beste Serie" dataDxfId="3">
      <calculatedColumnFormula>MAX(Tabelle13610121618222630[Pins Spieltag])</calculatedColumnFormula>
    </tableColumn>
    <tableColumn id="5" xr3:uid="{347971DE-DD72-4113-B210-2E092CB1DF00}" name="Saisonschnitt" dataDxfId="2">
      <calculatedColumnFormula>AVERAGE(Tabelle13610121618222630[[1. Spiel]:[3. Spiel]])</calculatedColumnFormula>
    </tableColumn>
  </tableColumns>
  <tableStyleInfo name="TableStyleMedium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EF760B5-D77A-4ECE-B382-C5C9D132BBE7}" name="Tabelle35" displayName="Tabelle35" ref="G5:K6" totalsRowShown="0" headerRowDxfId="244" dataDxfId="243">
  <autoFilter ref="G5:K6" xr:uid="{8EF760B5-D77A-4ECE-B382-C5C9D132BBE7}"/>
  <tableColumns count="5">
    <tableColumn id="1" xr3:uid="{D760B05C-98A7-43BB-9170-7D9D5B11F3FE}" name="Antreten" dataDxfId="242">
      <calculatedColumnFormula>MAX(Tabelle13[Antreten])</calculatedColumnFormula>
    </tableColumn>
    <tableColumn id="2" xr3:uid="{03F23BFF-8513-448E-B02B-8AEB12D6EE79}" name="Pins Saison" dataDxfId="241">
      <calculatedColumnFormula>SUM(Tabelle13[Pins Spieltag])</calculatedColumnFormula>
    </tableColumn>
    <tableColumn id="3" xr3:uid="{782E358C-0400-458E-A641-58037516AD5A}" name="Bestes Einzel" dataDxfId="240">
      <calculatedColumnFormula>MAX(Tabelle13[[1. Spiel]:[3. Spiel]])</calculatedColumnFormula>
    </tableColumn>
    <tableColumn id="4" xr3:uid="{6BD98702-F01C-4FD6-9514-C9DC335181FD}" name="Beste Serie" dataDxfId="239">
      <calculatedColumnFormula>MAX(Tabelle13[Pins Spieltag])</calculatedColumnFormula>
    </tableColumn>
    <tableColumn id="5" xr3:uid="{5748E5FC-DACF-4E08-931D-FF79DD11323D}" name="Saisonschnitt" dataDxfId="238">
      <calculatedColumnFormula>AVERAGE(Tabelle13[[1. Spiel]:[3. Spiel]])</calculatedColumnFormula>
    </tableColumn>
  </tableColumns>
  <tableStyleInfo name="TableStyleMedium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2AB20D0-A42A-47F5-ABB0-18769C8D3F0E}" name="Tabelle136" displayName="Tabelle136" ref="A5:F25" totalsRowShown="0" headerRowDxfId="237" headerRowBorderDxfId="236" tableBorderDxfId="235" totalsRowBorderDxfId="234">
  <autoFilter ref="A5:F25" xr:uid="{E2AB20D0-A42A-47F5-ABB0-18769C8D3F0E}"/>
  <tableColumns count="6">
    <tableColumn id="1" xr3:uid="{58D46422-57FA-4FB9-9A78-2172E616DAC4}" name="Antreten" dataDxfId="233"/>
    <tableColumn id="2" xr3:uid="{BB037B9C-03E3-4B1C-B51B-114B37D9B4BF}" name="1. Spiel" dataDxfId="232"/>
    <tableColumn id="3" xr3:uid="{873112E8-0633-4E0B-8037-66BC635F270B}" name="2. Spiel" dataDxfId="231"/>
    <tableColumn id="4" xr3:uid="{F112834D-CC3E-49F6-90B3-0E16DE36B527}" name="3. Spiel" dataDxfId="230"/>
    <tableColumn id="5" xr3:uid="{4B98CB7F-6307-41A9-8159-38C99DFEECBB}" name="Pins Spieltag" dataDxfId="229">
      <calculatedColumnFormula>SUM(Tabelle136[[#This Row],[1. Spiel]:[3. Spiel]])</calculatedColumnFormula>
    </tableColumn>
    <tableColumn id="6" xr3:uid="{3103F215-8B49-4B4D-A330-D9FC6311053E}" name="Schnitt Spieltag" dataDxfId="228">
      <calculatedColumnFormula>AVERAGE(Tabelle136[[#This Row],[1. Spiel]:[3. Spiel]])</calculatedColumnFormula>
    </tableColumn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FE0D5F9-60BC-44A2-951A-8D1D64033E39}" name="Tabelle357" displayName="Tabelle357" ref="G5:K6" totalsRowShown="0" headerRowDxfId="227" dataDxfId="226">
  <autoFilter ref="G5:K6" xr:uid="{7FE0D5F9-60BC-44A2-951A-8D1D64033E39}"/>
  <tableColumns count="5">
    <tableColumn id="1" xr3:uid="{C2D823F6-D063-40EE-8733-9E96F2DCAD68}" name="Antreten" dataDxfId="225">
      <calculatedColumnFormula>MAX(Tabelle136[Antreten])</calculatedColumnFormula>
    </tableColumn>
    <tableColumn id="2" xr3:uid="{73C2502E-EC71-4F99-815F-FBD4D1971D30}" name="Pins Saison" dataDxfId="224">
      <calculatedColumnFormula>SUM(Tabelle136[Pins Spieltag])</calculatedColumnFormula>
    </tableColumn>
    <tableColumn id="3" xr3:uid="{E9AE4AB8-68CC-4481-826D-F1860FAD3A1A}" name="Bestes Einzel" dataDxfId="223">
      <calculatedColumnFormula>MAX(Tabelle136[[1. Spiel]:[3. Spiel]])</calculatedColumnFormula>
    </tableColumn>
    <tableColumn id="4" xr3:uid="{D1C70324-3BE1-40F5-BC60-2EAE2C17AB4B}" name="Beste Serie" dataDxfId="222">
      <calculatedColumnFormula>MAX(Tabelle136[Pins Spieltag])</calculatedColumnFormula>
    </tableColumn>
    <tableColumn id="5" xr3:uid="{17021987-FCEF-4F74-B43B-7856CF73A2A1}" name="Saisonschnitt" dataDxfId="221">
      <calculatedColumnFormula>AVERAGE(Tabelle136[[1. Spiel]:[3. Spiel]])</calculatedColumnFormula>
    </tableColumn>
  </tableColumns>
  <tableStyleInfo name="TableStyleMedium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0E4B4A7-11AB-4817-8858-7945E9182722}" name="Tabelle13610" displayName="Tabelle13610" ref="A5:F25" totalsRowShown="0" headerRowDxfId="220" headerRowBorderDxfId="219" tableBorderDxfId="218" totalsRowBorderDxfId="217">
  <autoFilter ref="A5:F25" xr:uid="{F0E4B4A7-11AB-4817-8858-7945E9182722}"/>
  <tableColumns count="6">
    <tableColumn id="1" xr3:uid="{E9FCE6A2-4C1B-4F35-9F97-FAF2B3A3DEA4}" name="Antreten" dataDxfId="216"/>
    <tableColumn id="2" xr3:uid="{7A1DF440-AA5F-4B89-BF91-0C0499F1E3C8}" name="1. Spiel" dataDxfId="215"/>
    <tableColumn id="3" xr3:uid="{2714D96F-4FC7-4B73-B8B8-B31226DB85A2}" name="2. Spiel" dataDxfId="214"/>
    <tableColumn id="4" xr3:uid="{D8CF9539-766F-461A-B0D8-E29447C037C6}" name="3. Spiel" dataDxfId="213"/>
    <tableColumn id="5" xr3:uid="{7297683E-A462-437A-A3FA-5D6F3C5E7DED}" name="Pins Spieltag" dataDxfId="212">
      <calculatedColumnFormula>SUM(Tabelle13610[[#This Row],[1. Spiel]:[3. Spiel]])</calculatedColumnFormula>
    </tableColumn>
    <tableColumn id="6" xr3:uid="{01A2CB0B-36A0-476C-8A16-4DEC30BAD20C}" name="Schnitt Spieltag" dataDxfId="211">
      <calculatedColumnFormula>AVERAGE(Tabelle13610[[#This Row],[1. Spiel]:[3. Spiel]])</calculatedColumnFormula>
    </tableColumn>
  </tableColumns>
  <tableStyleInfo name="TableStyleLight1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9F9576B-E92B-4375-ABEE-F43F79F6F641}" name="Tabelle35711" displayName="Tabelle35711" ref="G5:K6" totalsRowShown="0" headerRowDxfId="210" dataDxfId="209">
  <autoFilter ref="G5:K6" xr:uid="{69F9576B-E92B-4375-ABEE-F43F79F6F641}"/>
  <tableColumns count="5">
    <tableColumn id="1" xr3:uid="{A2D97863-ED3A-48EF-A0AD-645A9597C10F}" name="Antreten" dataDxfId="208">
      <calculatedColumnFormula>MAX(Tabelle13610[Antreten])</calculatedColumnFormula>
    </tableColumn>
    <tableColumn id="2" xr3:uid="{C3886188-8F8F-4101-85A5-DDCC0266CB8F}" name="Pins Saison" dataDxfId="207">
      <calculatedColumnFormula>SUM(Tabelle13610[Pins Spieltag])</calculatedColumnFormula>
    </tableColumn>
    <tableColumn id="3" xr3:uid="{56E0DB53-77D9-4395-8587-6A71ABFF72C6}" name="Bestes Einzel" dataDxfId="206">
      <calculatedColumnFormula>MAX(Tabelle13610[[1. Spiel]:[3. Spiel]])</calculatedColumnFormula>
    </tableColumn>
    <tableColumn id="4" xr3:uid="{3AE73BE3-2EF0-423F-B2B2-8D0933D61973}" name="Beste Serie" dataDxfId="205">
      <calculatedColumnFormula>MAX(Tabelle13610[Pins Spieltag])</calculatedColumnFormula>
    </tableColumn>
    <tableColumn id="5" xr3:uid="{9601F5B2-0DEC-4FD5-A0CB-02A77F7E2361}" name="Saisonschnitt" dataDxfId="204">
      <calculatedColumnFormula>AVERAGE(Tabelle13610[[1. Spiel]:[3. Spiel]])</calculatedColumnFormula>
    </tableColumn>
  </tableColumns>
  <tableStyleInfo name="TableStyleMedium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E09487B-7484-4EB5-9BDC-D9B85BD49648}" name="Tabelle1361012" displayName="Tabelle1361012" ref="A5:F25" totalsRowShown="0" headerRowDxfId="203" headerRowBorderDxfId="202" tableBorderDxfId="201" totalsRowBorderDxfId="200">
  <autoFilter ref="A5:F25" xr:uid="{9E09487B-7484-4EB5-9BDC-D9B85BD49648}"/>
  <tableColumns count="6">
    <tableColumn id="1" xr3:uid="{E363A5A1-3052-4460-98E9-B31C223A15C6}" name="Antreten" dataDxfId="199"/>
    <tableColumn id="2" xr3:uid="{0F9B36B3-797D-48F1-B7EA-E10CA4F6DD39}" name="1. Spiel" dataDxfId="198"/>
    <tableColumn id="3" xr3:uid="{DC2AD781-E2AC-41C8-A059-2A5B282B7B9F}" name="2. Spiel" dataDxfId="197"/>
    <tableColumn id="4" xr3:uid="{6CFD3B9B-A369-46D7-AA30-0BF7DD458A97}" name="3. Spiel" dataDxfId="196"/>
    <tableColumn id="5" xr3:uid="{12E237D7-39FE-4FCF-9F8A-00DD00E63B9E}" name="Pins Spieltag" dataDxfId="195">
      <calculatedColumnFormula>SUM(Tabelle1361012[[#This Row],[1. Spiel]:[3. Spiel]])</calculatedColumnFormula>
    </tableColumn>
    <tableColumn id="6" xr3:uid="{759AA48C-1C5B-42FE-91A6-D9D08F8E0F9B}" name="Schnitt Spieltag" dataDxfId="194">
      <calculatedColumnFormula>AVERAGE(Tabelle1361012[[#This Row],[1. Spiel]:[3. Spiel]])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table" Target="../tables/table19.x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table" Target="../tables/table21.x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.xml"/><Relationship Id="rId2" Type="http://schemas.openxmlformats.org/officeDocument/2006/relationships/table" Target="../tables/table23.x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6.xml"/><Relationship Id="rId2" Type="http://schemas.openxmlformats.org/officeDocument/2006/relationships/table" Target="../tables/table25.xm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2" Type="http://schemas.openxmlformats.org/officeDocument/2006/relationships/table" Target="../tables/table27.x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0.xml"/><Relationship Id="rId2" Type="http://schemas.openxmlformats.org/officeDocument/2006/relationships/table" Target="../tables/table29.xml"/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2.xml"/><Relationship Id="rId2" Type="http://schemas.openxmlformats.org/officeDocument/2006/relationships/table" Target="../tables/table31.xml"/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table" Target="../tables/table15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table" Target="../tables/table17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519F3-AF12-46B2-AF04-DB4BDDD242E5}">
  <dimension ref="A3:N42"/>
  <sheetViews>
    <sheetView workbookViewId="0">
      <selection activeCell="B12" sqref="B12:F12"/>
    </sheetView>
  </sheetViews>
  <sheetFormatPr baseColWidth="10" defaultRowHeight="14.5" x14ac:dyDescent="0.35"/>
  <cols>
    <col min="1" max="6" width="20.7265625" customWidth="1"/>
    <col min="7" max="8" width="15.6328125" customWidth="1"/>
    <col min="9" max="9" width="18.6328125" customWidth="1"/>
    <col min="10" max="14" width="18.7265625" customWidth="1"/>
  </cols>
  <sheetData>
    <row r="3" spans="1:14" x14ac:dyDescent="0.35">
      <c r="A3" s="23" t="s">
        <v>8</v>
      </c>
      <c r="B3" s="23"/>
      <c r="C3" s="23"/>
      <c r="D3" s="23"/>
      <c r="E3" s="23"/>
      <c r="F3" s="1"/>
      <c r="G3" s="23" t="s">
        <v>10</v>
      </c>
      <c r="H3" s="23"/>
      <c r="I3" s="23"/>
      <c r="J3" s="23"/>
      <c r="K3" s="23"/>
      <c r="L3" s="1"/>
      <c r="M3" s="1"/>
      <c r="N3" s="1"/>
    </row>
    <row r="4" spans="1:14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5">
      <c r="A5" s="6" t="s">
        <v>3</v>
      </c>
      <c r="B5" s="7" t="s">
        <v>4</v>
      </c>
      <c r="C5" s="7" t="s">
        <v>5</v>
      </c>
      <c r="D5" s="7" t="s">
        <v>6</v>
      </c>
      <c r="E5" s="8" t="s">
        <v>7</v>
      </c>
      <c r="F5" s="7" t="s">
        <v>41</v>
      </c>
      <c r="G5" s="1" t="s">
        <v>3</v>
      </c>
      <c r="H5" s="1" t="s">
        <v>2</v>
      </c>
      <c r="I5" s="1" t="s">
        <v>1</v>
      </c>
      <c r="J5" s="1" t="s">
        <v>0</v>
      </c>
      <c r="K5" s="1" t="s">
        <v>9</v>
      </c>
      <c r="L5" s="1"/>
      <c r="M5" s="1"/>
      <c r="N5" s="1"/>
    </row>
    <row r="6" spans="1:14" x14ac:dyDescent="0.35">
      <c r="A6" s="9">
        <v>1</v>
      </c>
      <c r="B6" s="10">
        <v>211</v>
      </c>
      <c r="C6" s="10">
        <v>141</v>
      </c>
      <c r="D6" s="10">
        <v>148</v>
      </c>
      <c r="E6" s="11">
        <f>SUM(Tabelle1[[#This Row],[1. Spiel]:[3. Spiel]])</f>
        <v>500</v>
      </c>
      <c r="F6" s="20">
        <f>AVERAGE(Tabelle1[[#This Row],[1. Spiel]:[3. Spiel]])</f>
        <v>166.66666666666666</v>
      </c>
      <c r="G6" s="4">
        <f>MAX(Tabelle1[Antreten])</f>
        <v>7</v>
      </c>
      <c r="H6" s="4">
        <f>SUM(Tabelle1[Pins Spieltag])</f>
        <v>3315</v>
      </c>
      <c r="I6" s="4">
        <f>MAX(Tabelle1[[1. Spiel]:[3. Spiel]])</f>
        <v>211</v>
      </c>
      <c r="J6" s="4">
        <f>MAX(Tabelle1[Pins Spieltag])</f>
        <v>521</v>
      </c>
      <c r="K6" s="5">
        <f>AVERAGE(Tabelle1[[1. Spiel]:[3. Spiel]])</f>
        <v>157.85714285714286</v>
      </c>
      <c r="L6" s="1"/>
      <c r="M6" s="1"/>
      <c r="N6" s="1"/>
    </row>
    <row r="7" spans="1:14" x14ac:dyDescent="0.35">
      <c r="A7" s="9">
        <v>2</v>
      </c>
      <c r="B7" s="10">
        <v>115</v>
      </c>
      <c r="C7" s="10">
        <v>164</v>
      </c>
      <c r="D7" s="10">
        <v>141</v>
      </c>
      <c r="E7" s="11">
        <f>SUM(Tabelle1[[#This Row],[1. Spiel]:[3. Spiel]])</f>
        <v>420</v>
      </c>
      <c r="F7" s="12">
        <f>AVERAGE(Tabelle1[[#This Row],[1. Spiel]:[3. Spiel]])</f>
        <v>140</v>
      </c>
      <c r="G7" s="1"/>
      <c r="H7" s="1"/>
      <c r="I7" s="1"/>
      <c r="J7" s="1"/>
      <c r="K7" s="1"/>
      <c r="L7" s="1"/>
      <c r="M7" s="1"/>
    </row>
    <row r="8" spans="1:14" x14ac:dyDescent="0.35">
      <c r="A8" s="9">
        <v>3</v>
      </c>
      <c r="B8" s="19">
        <v>192</v>
      </c>
      <c r="C8" s="10">
        <v>155</v>
      </c>
      <c r="D8" s="10">
        <v>174</v>
      </c>
      <c r="E8" s="11">
        <f>SUM(Tabelle1[[#This Row],[1. Spiel]:[3. Spiel]])</f>
        <v>521</v>
      </c>
      <c r="F8" s="12">
        <f>AVERAGE(Tabelle1[[#This Row],[1. Spiel]:[3. Spiel]])</f>
        <v>173.66666666666666</v>
      </c>
    </row>
    <row r="9" spans="1:14" x14ac:dyDescent="0.35">
      <c r="A9" s="9">
        <v>4</v>
      </c>
      <c r="B9" s="10">
        <v>148</v>
      </c>
      <c r="C9" s="10">
        <v>141</v>
      </c>
      <c r="D9" s="10">
        <v>174</v>
      </c>
      <c r="E9" s="11">
        <f>SUM(Tabelle1[[#This Row],[1. Spiel]:[3. Spiel]])</f>
        <v>463</v>
      </c>
      <c r="F9" s="12">
        <f>AVERAGE(Tabelle1[[#This Row],[1. Spiel]:[3. Spiel]])</f>
        <v>154.33333333333334</v>
      </c>
    </row>
    <row r="10" spans="1:14" x14ac:dyDescent="0.35">
      <c r="A10" s="9">
        <v>5</v>
      </c>
      <c r="B10" s="10">
        <v>148</v>
      </c>
      <c r="C10" s="10">
        <v>146</v>
      </c>
      <c r="D10" s="10">
        <v>152</v>
      </c>
      <c r="E10" s="11">
        <f>SUM(Tabelle1[[#This Row],[1. Spiel]:[3. Spiel]])</f>
        <v>446</v>
      </c>
      <c r="F10" s="12">
        <f>AVERAGE(Tabelle1[[#This Row],[1. Spiel]:[3. Spiel]])</f>
        <v>148.66666666666666</v>
      </c>
    </row>
    <row r="11" spans="1:14" x14ac:dyDescent="0.35">
      <c r="A11" s="9">
        <v>6</v>
      </c>
      <c r="B11" s="19">
        <v>151</v>
      </c>
      <c r="C11" s="10">
        <v>178</v>
      </c>
      <c r="D11" s="10">
        <v>155</v>
      </c>
      <c r="E11" s="11">
        <f>SUM(Tabelle1[[#This Row],[1. Spiel]:[3. Spiel]])</f>
        <v>484</v>
      </c>
      <c r="F11" s="12">
        <f>AVERAGE(Tabelle1[[#This Row],[1. Spiel]:[3. Spiel]])</f>
        <v>161.33333333333334</v>
      </c>
    </row>
    <row r="12" spans="1:14" x14ac:dyDescent="0.35">
      <c r="A12" s="9">
        <v>7</v>
      </c>
      <c r="B12" s="10">
        <v>159</v>
      </c>
      <c r="C12" s="10">
        <v>176</v>
      </c>
      <c r="D12" s="10">
        <v>146</v>
      </c>
      <c r="E12" s="11">
        <f>SUM(Tabelle1[[#This Row],[1. Spiel]:[3. Spiel]])</f>
        <v>481</v>
      </c>
      <c r="F12" s="12">
        <f>AVERAGE(Tabelle1[[#This Row],[1. Spiel]:[3. Spiel]])</f>
        <v>160.33333333333334</v>
      </c>
    </row>
    <row r="13" spans="1:14" x14ac:dyDescent="0.35">
      <c r="A13" s="9">
        <v>0</v>
      </c>
      <c r="B13" s="10"/>
      <c r="C13" s="10"/>
      <c r="D13" s="10"/>
      <c r="E13" s="11">
        <f>SUM(Tabelle1[[#This Row],[1. Spiel]:[3. Spiel]])</f>
        <v>0</v>
      </c>
      <c r="F13" s="12" t="e">
        <f>AVERAGE(Tabelle1[[#This Row],[1. Spiel]:[3. Spiel]])</f>
        <v>#DIV/0!</v>
      </c>
    </row>
    <row r="14" spans="1:14" x14ac:dyDescent="0.35">
      <c r="A14" s="9">
        <v>0</v>
      </c>
      <c r="B14" s="10"/>
      <c r="C14" s="10"/>
      <c r="D14" s="10"/>
      <c r="E14" s="11">
        <f>SUM(Tabelle1[[#This Row],[1. Spiel]:[3. Spiel]])</f>
        <v>0</v>
      </c>
      <c r="F14" s="12" t="e">
        <f>AVERAGE(Tabelle1[[#This Row],[1. Spiel]:[3. Spiel]])</f>
        <v>#DIV/0!</v>
      </c>
    </row>
    <row r="15" spans="1:14" x14ac:dyDescent="0.35">
      <c r="A15" s="9">
        <v>0</v>
      </c>
      <c r="B15" s="10"/>
      <c r="C15" s="10"/>
      <c r="D15" s="10"/>
      <c r="E15" s="11">
        <f>SUM(Tabelle1[[#This Row],[1. Spiel]:[3. Spiel]])</f>
        <v>0</v>
      </c>
      <c r="F15" s="12" t="e">
        <f>AVERAGE(Tabelle1[[#This Row],[1. Spiel]:[3. Spiel]])</f>
        <v>#DIV/0!</v>
      </c>
    </row>
    <row r="16" spans="1:14" x14ac:dyDescent="0.35">
      <c r="A16" s="9">
        <v>0</v>
      </c>
      <c r="B16" s="10"/>
      <c r="C16" s="10"/>
      <c r="D16" s="10"/>
      <c r="E16" s="11">
        <f>SUM(Tabelle1[[#This Row],[1. Spiel]:[3. Spiel]])</f>
        <v>0</v>
      </c>
      <c r="F16" s="12" t="e">
        <f>AVERAGE(Tabelle1[[#This Row],[1. Spiel]:[3. Spiel]])</f>
        <v>#DIV/0!</v>
      </c>
    </row>
    <row r="17" spans="1:9" x14ac:dyDescent="0.35">
      <c r="A17" s="9">
        <v>0</v>
      </c>
      <c r="B17" s="10"/>
      <c r="C17" s="10"/>
      <c r="D17" s="10"/>
      <c r="E17" s="11">
        <f>SUM(Tabelle1[[#This Row],[1. Spiel]:[3. Spiel]])</f>
        <v>0</v>
      </c>
      <c r="F17" s="12" t="e">
        <f>AVERAGE(Tabelle1[[#This Row],[1. Spiel]:[3. Spiel]])</f>
        <v>#DIV/0!</v>
      </c>
    </row>
    <row r="18" spans="1:9" x14ac:dyDescent="0.35">
      <c r="A18" s="9">
        <v>0</v>
      </c>
      <c r="B18" s="10"/>
      <c r="C18" s="10"/>
      <c r="D18" s="10"/>
      <c r="E18" s="11">
        <f>SUM(Tabelle1[[#This Row],[1. Spiel]:[3. Spiel]])</f>
        <v>0</v>
      </c>
      <c r="F18" s="12" t="e">
        <f>AVERAGE(Tabelle1[[#This Row],[1. Spiel]:[3. Spiel]])</f>
        <v>#DIV/0!</v>
      </c>
    </row>
    <row r="19" spans="1:9" ht="15.5" x14ac:dyDescent="0.35">
      <c r="A19" s="9">
        <v>0</v>
      </c>
      <c r="B19" s="10"/>
      <c r="C19" s="10"/>
      <c r="D19" s="10"/>
      <c r="E19" s="11">
        <f>SUM(Tabelle1[[#This Row],[1. Spiel]:[3. Spiel]])</f>
        <v>0</v>
      </c>
      <c r="F19" s="12" t="e">
        <f>AVERAGE(Tabelle1[[#This Row],[1. Spiel]:[3. Spiel]])</f>
        <v>#DIV/0!</v>
      </c>
      <c r="I19" s="3"/>
    </row>
    <row r="20" spans="1:9" x14ac:dyDescent="0.35">
      <c r="A20" s="9">
        <v>0</v>
      </c>
      <c r="B20" s="10"/>
      <c r="C20" s="10"/>
      <c r="D20" s="10"/>
      <c r="E20" s="11">
        <f>SUM(Tabelle1[[#This Row],[1. Spiel]:[3. Spiel]])</f>
        <v>0</v>
      </c>
      <c r="F20" s="12" t="e">
        <f>AVERAGE(Tabelle1[[#This Row],[1. Spiel]:[3. Spiel]])</f>
        <v>#DIV/0!</v>
      </c>
    </row>
    <row r="21" spans="1:9" x14ac:dyDescent="0.35">
      <c r="A21" s="9">
        <v>0</v>
      </c>
      <c r="B21" s="10"/>
      <c r="C21" s="10"/>
      <c r="D21" s="10"/>
      <c r="E21" s="11">
        <f>SUM(Tabelle1[[#This Row],[1. Spiel]:[3. Spiel]])</f>
        <v>0</v>
      </c>
      <c r="F21" s="12" t="e">
        <f>AVERAGE(Tabelle1[[#This Row],[1. Spiel]:[3. Spiel]])</f>
        <v>#DIV/0!</v>
      </c>
    </row>
    <row r="22" spans="1:9" x14ac:dyDescent="0.35">
      <c r="A22" s="9">
        <v>0</v>
      </c>
      <c r="B22" s="10"/>
      <c r="C22" s="10"/>
      <c r="D22" s="10"/>
      <c r="E22" s="11">
        <f>SUM(Tabelle1[[#This Row],[1. Spiel]:[3. Spiel]])</f>
        <v>0</v>
      </c>
      <c r="F22" s="12" t="e">
        <f>AVERAGE(Tabelle1[[#This Row],[1. Spiel]:[3. Spiel]])</f>
        <v>#DIV/0!</v>
      </c>
    </row>
    <row r="23" spans="1:9" x14ac:dyDescent="0.35">
      <c r="A23" s="9">
        <v>0</v>
      </c>
      <c r="B23" s="10"/>
      <c r="C23" s="10"/>
      <c r="D23" s="10"/>
      <c r="E23" s="11">
        <f>SUM(Tabelle1[[#This Row],[1. Spiel]:[3. Spiel]])</f>
        <v>0</v>
      </c>
      <c r="F23" s="12" t="e">
        <f>AVERAGE(Tabelle1[[#This Row],[1. Spiel]:[3. Spiel]])</f>
        <v>#DIV/0!</v>
      </c>
    </row>
    <row r="24" spans="1:9" x14ac:dyDescent="0.35">
      <c r="A24" s="9">
        <v>0</v>
      </c>
      <c r="B24" s="10"/>
      <c r="C24" s="10"/>
      <c r="D24" s="10"/>
      <c r="E24" s="11">
        <f>SUM(Tabelle1[[#This Row],[1. Spiel]:[3. Spiel]])</f>
        <v>0</v>
      </c>
      <c r="F24" s="12" t="e">
        <f>AVERAGE(Tabelle1[[#This Row],[1. Spiel]:[3. Spiel]])</f>
        <v>#DIV/0!</v>
      </c>
    </row>
    <row r="25" spans="1:9" x14ac:dyDescent="0.35">
      <c r="A25" s="13">
        <v>0</v>
      </c>
      <c r="B25" s="16"/>
      <c r="C25" s="16"/>
      <c r="D25" s="16"/>
      <c r="E25" s="14">
        <f>SUM(Tabelle1[[#This Row],[1. Spiel]:[3. Spiel]])</f>
        <v>0</v>
      </c>
      <c r="F25" s="21" t="e">
        <f>AVERAGE(Tabelle1[[#This Row],[1. Spiel]:[3. Spiel]])</f>
        <v>#DIV/0!</v>
      </c>
    </row>
    <row r="39" spans="3:4" x14ac:dyDescent="0.35">
      <c r="C39" s="1"/>
      <c r="D39" s="1"/>
    </row>
    <row r="40" spans="3:4" x14ac:dyDescent="0.35">
      <c r="C40" s="1"/>
      <c r="D40" s="1"/>
    </row>
    <row r="41" spans="3:4" x14ac:dyDescent="0.35">
      <c r="C41" s="1"/>
      <c r="D41" s="2"/>
    </row>
    <row r="42" spans="3:4" x14ac:dyDescent="0.35">
      <c r="C42" s="1"/>
      <c r="D42" s="1"/>
    </row>
  </sheetData>
  <mergeCells count="2">
    <mergeCell ref="A3:E3"/>
    <mergeCell ref="G3:K3"/>
  </mergeCells>
  <pageMargins left="0.7" right="0.7" top="0.78740157499999996" bottom="0.78740157499999996" header="0.3" footer="0.3"/>
  <pageSetup paperSize="9" orientation="portrait" verticalDpi="0" r:id="rId1"/>
  <drawing r:id="rId2"/>
  <tableParts count="2">
    <tablePart r:id="rId3"/>
    <tablePart r:id="rId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2E156-F437-4C9D-8646-DE73A458215A}">
  <dimension ref="A3:L42"/>
  <sheetViews>
    <sheetView workbookViewId="0">
      <selection activeCell="B13" sqref="B13:F13"/>
    </sheetView>
  </sheetViews>
  <sheetFormatPr baseColWidth="10" defaultRowHeight="14.5" x14ac:dyDescent="0.35"/>
  <cols>
    <col min="1" max="6" width="20.7265625" customWidth="1"/>
    <col min="7" max="8" width="15.6328125" customWidth="1"/>
    <col min="9" max="9" width="18.6328125" customWidth="1"/>
    <col min="10" max="12" width="18.7265625" customWidth="1"/>
  </cols>
  <sheetData>
    <row r="3" spans="1:12" x14ac:dyDescent="0.35">
      <c r="A3" s="23" t="s">
        <v>30</v>
      </c>
      <c r="B3" s="23"/>
      <c r="C3" s="23"/>
      <c r="D3" s="23"/>
      <c r="E3" s="23"/>
      <c r="F3" s="1"/>
      <c r="G3" s="23" t="s">
        <v>29</v>
      </c>
      <c r="H3" s="23"/>
      <c r="I3" s="23"/>
      <c r="J3" s="23"/>
      <c r="K3" s="23"/>
      <c r="L3" s="1"/>
    </row>
    <row r="4" spans="1:12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35">
      <c r="A5" s="18" t="s">
        <v>3</v>
      </c>
      <c r="B5" s="7" t="s">
        <v>4</v>
      </c>
      <c r="C5" s="7" t="s">
        <v>5</v>
      </c>
      <c r="D5" s="7" t="s">
        <v>6</v>
      </c>
      <c r="E5" s="8" t="s">
        <v>7</v>
      </c>
      <c r="F5" s="7" t="s">
        <v>41</v>
      </c>
      <c r="G5" s="1" t="s">
        <v>3</v>
      </c>
      <c r="H5" s="1" t="s">
        <v>2</v>
      </c>
      <c r="I5" s="1" t="s">
        <v>1</v>
      </c>
      <c r="J5" s="1" t="s">
        <v>0</v>
      </c>
      <c r="K5" s="1" t="s">
        <v>9</v>
      </c>
      <c r="L5" s="1"/>
    </row>
    <row r="6" spans="1:12" x14ac:dyDescent="0.35">
      <c r="A6" s="9">
        <v>1</v>
      </c>
      <c r="B6" s="10">
        <v>177</v>
      </c>
      <c r="C6" s="10">
        <v>192</v>
      </c>
      <c r="D6" s="10">
        <v>156</v>
      </c>
      <c r="E6" s="11">
        <f>SUM(Tabelle13610121618222628[[#This Row],[1. Spiel]:[3. Spiel]])</f>
        <v>525</v>
      </c>
      <c r="F6" s="20">
        <f>AVERAGE(Tabelle13610121618222628[[#This Row],[1. Spiel]:[3. Spiel]])</f>
        <v>175</v>
      </c>
      <c r="G6" s="15">
        <f>MAX(Tabelle13610121618222628[Antreten])</f>
        <v>8</v>
      </c>
      <c r="H6" s="15">
        <f>SUM(Tabelle13610121618222628[Pins Spieltag])</f>
        <v>4153</v>
      </c>
      <c r="I6" s="15">
        <f>MAX(Tabelle13610121618222628[[1. Spiel]:[3. Spiel]])</f>
        <v>277</v>
      </c>
      <c r="J6" s="15">
        <f>MAX(Tabelle13610121618222628[Pins Spieltag])</f>
        <v>632</v>
      </c>
      <c r="K6" s="5">
        <f>AVERAGE(Tabelle13610121618222628[[1. Spiel]:[3. Spiel]])</f>
        <v>173.04166666666666</v>
      </c>
      <c r="L6" s="1"/>
    </row>
    <row r="7" spans="1:12" x14ac:dyDescent="0.35">
      <c r="A7" s="9">
        <v>2</v>
      </c>
      <c r="B7" s="10">
        <v>156</v>
      </c>
      <c r="C7" s="10">
        <v>125</v>
      </c>
      <c r="D7" s="10">
        <v>157</v>
      </c>
      <c r="E7" s="11">
        <f>SUM(Tabelle13610121618222628[[#This Row],[1. Spiel]:[3. Spiel]])</f>
        <v>438</v>
      </c>
      <c r="F7" s="12">
        <f>AVERAGE(Tabelle13610121618222628[[#This Row],[1. Spiel]:[3. Spiel]])</f>
        <v>146</v>
      </c>
      <c r="G7" s="1"/>
      <c r="H7" s="1"/>
      <c r="I7" s="1"/>
      <c r="J7" s="1"/>
      <c r="K7" s="1"/>
      <c r="L7" s="1"/>
    </row>
    <row r="8" spans="1:12" x14ac:dyDescent="0.35">
      <c r="A8" s="9">
        <v>3</v>
      </c>
      <c r="B8" s="10">
        <v>169</v>
      </c>
      <c r="C8" s="10">
        <v>169</v>
      </c>
      <c r="D8" s="10">
        <v>186</v>
      </c>
      <c r="E8" s="11">
        <f>SUM(Tabelle13610121618222628[[#This Row],[1. Spiel]:[3. Spiel]])</f>
        <v>524</v>
      </c>
      <c r="F8" s="12">
        <f>AVERAGE(Tabelle13610121618222628[[#This Row],[1. Spiel]:[3. Spiel]])</f>
        <v>174.66666666666666</v>
      </c>
    </row>
    <row r="9" spans="1:12" x14ac:dyDescent="0.35">
      <c r="A9" s="9">
        <v>4</v>
      </c>
      <c r="B9" s="10">
        <v>174</v>
      </c>
      <c r="C9" s="10">
        <v>181</v>
      </c>
      <c r="D9" s="10">
        <v>277</v>
      </c>
      <c r="E9" s="11">
        <f>SUM(Tabelle13610121618222628[[#This Row],[1. Spiel]:[3. Spiel]])</f>
        <v>632</v>
      </c>
      <c r="F9" s="12">
        <f>AVERAGE(Tabelle13610121618222628[[#This Row],[1. Spiel]:[3. Spiel]])</f>
        <v>210.66666666666666</v>
      </c>
    </row>
    <row r="10" spans="1:12" x14ac:dyDescent="0.35">
      <c r="A10" s="9">
        <v>5</v>
      </c>
      <c r="B10" s="10">
        <v>189</v>
      </c>
      <c r="C10" s="10">
        <v>183</v>
      </c>
      <c r="D10" s="10">
        <v>160</v>
      </c>
      <c r="E10" s="11">
        <f>SUM(Tabelle13610121618222628[[#This Row],[1. Spiel]:[3. Spiel]])</f>
        <v>532</v>
      </c>
      <c r="F10" s="12">
        <f>AVERAGE(Tabelle13610121618222628[[#This Row],[1. Spiel]:[3. Spiel]])</f>
        <v>177.33333333333334</v>
      </c>
    </row>
    <row r="11" spans="1:12" x14ac:dyDescent="0.35">
      <c r="A11" s="9">
        <v>6</v>
      </c>
      <c r="B11" s="19">
        <v>161</v>
      </c>
      <c r="C11" s="10">
        <v>160</v>
      </c>
      <c r="D11" s="10">
        <v>168</v>
      </c>
      <c r="E11" s="11">
        <f>SUM(Tabelle13610121618222628[[#This Row],[1. Spiel]:[3. Spiel]])</f>
        <v>489</v>
      </c>
      <c r="F11" s="12">
        <f>AVERAGE(Tabelle13610121618222628[[#This Row],[1. Spiel]:[3. Spiel]])</f>
        <v>163</v>
      </c>
    </row>
    <row r="12" spans="1:12" x14ac:dyDescent="0.35">
      <c r="A12" s="9">
        <v>7</v>
      </c>
      <c r="B12" s="10">
        <v>137</v>
      </c>
      <c r="C12" s="10">
        <v>181</v>
      </c>
      <c r="D12" s="10">
        <v>178</v>
      </c>
      <c r="E12" s="11">
        <f>SUM(Tabelle13610121618222628[[#This Row],[1. Spiel]:[3. Spiel]])</f>
        <v>496</v>
      </c>
      <c r="F12" s="12">
        <f>AVERAGE(Tabelle13610121618222628[[#This Row],[1. Spiel]:[3. Spiel]])</f>
        <v>165.33333333333334</v>
      </c>
    </row>
    <row r="13" spans="1:12" x14ac:dyDescent="0.35">
      <c r="A13" s="9">
        <v>8</v>
      </c>
      <c r="B13" s="10">
        <v>170</v>
      </c>
      <c r="C13" s="10">
        <v>149</v>
      </c>
      <c r="D13" s="10">
        <v>198</v>
      </c>
      <c r="E13" s="11">
        <f>SUM(Tabelle13610121618222628[[#This Row],[1. Spiel]:[3. Spiel]])</f>
        <v>517</v>
      </c>
      <c r="F13" s="12">
        <f>AVERAGE(Tabelle13610121618222628[[#This Row],[1. Spiel]:[3. Spiel]])</f>
        <v>172.33333333333334</v>
      </c>
    </row>
    <row r="14" spans="1:12" x14ac:dyDescent="0.35">
      <c r="A14" s="9">
        <v>0</v>
      </c>
      <c r="B14" s="10"/>
      <c r="C14" s="10"/>
      <c r="D14" s="10"/>
      <c r="E14" s="11">
        <f>SUM(Tabelle13610121618222628[[#This Row],[1. Spiel]:[3. Spiel]])</f>
        <v>0</v>
      </c>
      <c r="F14" s="10" t="e">
        <f>AVERAGE(Tabelle13610121618222628[[#This Row],[1. Spiel]:[3. Spiel]])</f>
        <v>#DIV/0!</v>
      </c>
    </row>
    <row r="15" spans="1:12" x14ac:dyDescent="0.35">
      <c r="A15" s="9">
        <v>0</v>
      </c>
      <c r="B15" s="10"/>
      <c r="C15" s="10"/>
      <c r="D15" s="10"/>
      <c r="E15" s="11">
        <f>SUM(Tabelle13610121618222628[[#This Row],[1. Spiel]:[3. Spiel]])</f>
        <v>0</v>
      </c>
      <c r="F15" s="10" t="e">
        <f>AVERAGE(Tabelle13610121618222628[[#This Row],[1. Spiel]:[3. Spiel]])</f>
        <v>#DIV/0!</v>
      </c>
    </row>
    <row r="16" spans="1:12" x14ac:dyDescent="0.35">
      <c r="A16" s="9">
        <v>0</v>
      </c>
      <c r="B16" s="10"/>
      <c r="C16" s="10"/>
      <c r="D16" s="10"/>
      <c r="E16" s="11">
        <f>SUM(Tabelle13610121618222628[[#This Row],[1. Spiel]:[3. Spiel]])</f>
        <v>0</v>
      </c>
      <c r="F16" s="10" t="e">
        <f>AVERAGE(Tabelle13610121618222628[[#This Row],[1. Spiel]:[3. Spiel]])</f>
        <v>#DIV/0!</v>
      </c>
    </row>
    <row r="17" spans="1:9" x14ac:dyDescent="0.35">
      <c r="A17" s="9">
        <v>0</v>
      </c>
      <c r="B17" s="10"/>
      <c r="C17" s="10"/>
      <c r="D17" s="10"/>
      <c r="E17" s="11">
        <f>SUM(Tabelle13610121618222628[[#This Row],[1. Spiel]:[3. Spiel]])</f>
        <v>0</v>
      </c>
      <c r="F17" s="10" t="e">
        <f>AVERAGE(Tabelle13610121618222628[[#This Row],[1. Spiel]:[3. Spiel]])</f>
        <v>#DIV/0!</v>
      </c>
    </row>
    <row r="18" spans="1:9" x14ac:dyDescent="0.35">
      <c r="A18" s="9">
        <v>0</v>
      </c>
      <c r="B18" s="10"/>
      <c r="C18" s="10"/>
      <c r="D18" s="10"/>
      <c r="E18" s="11">
        <f>SUM(Tabelle13610121618222628[[#This Row],[1. Spiel]:[3. Spiel]])</f>
        <v>0</v>
      </c>
      <c r="F18" s="10" t="e">
        <f>AVERAGE(Tabelle13610121618222628[[#This Row],[1. Spiel]:[3. Spiel]])</f>
        <v>#DIV/0!</v>
      </c>
    </row>
    <row r="19" spans="1:9" ht="15.5" x14ac:dyDescent="0.35">
      <c r="A19" s="9">
        <v>0</v>
      </c>
      <c r="B19" s="10"/>
      <c r="C19" s="10"/>
      <c r="D19" s="10"/>
      <c r="E19" s="11">
        <f>SUM(Tabelle13610121618222628[[#This Row],[1. Spiel]:[3. Spiel]])</f>
        <v>0</v>
      </c>
      <c r="F19" s="10" t="e">
        <f>AVERAGE(Tabelle13610121618222628[[#This Row],[1. Spiel]:[3. Spiel]])</f>
        <v>#DIV/0!</v>
      </c>
      <c r="I19" s="3"/>
    </row>
    <row r="20" spans="1:9" x14ac:dyDescent="0.35">
      <c r="A20" s="9">
        <v>0</v>
      </c>
      <c r="B20" s="10"/>
      <c r="C20" s="10"/>
      <c r="D20" s="10"/>
      <c r="E20" s="11">
        <f>SUM(Tabelle13610121618222628[[#This Row],[1. Spiel]:[3. Spiel]])</f>
        <v>0</v>
      </c>
      <c r="F20" s="10" t="e">
        <f>AVERAGE(Tabelle13610121618222628[[#This Row],[1. Spiel]:[3. Spiel]])</f>
        <v>#DIV/0!</v>
      </c>
    </row>
    <row r="21" spans="1:9" x14ac:dyDescent="0.35">
      <c r="A21" s="9">
        <v>0</v>
      </c>
      <c r="B21" s="10"/>
      <c r="C21" s="10"/>
      <c r="D21" s="10"/>
      <c r="E21" s="11">
        <f>SUM(Tabelle13610121618222628[[#This Row],[1. Spiel]:[3. Spiel]])</f>
        <v>0</v>
      </c>
      <c r="F21" s="10" t="e">
        <f>AVERAGE(Tabelle13610121618222628[[#This Row],[1. Spiel]:[3. Spiel]])</f>
        <v>#DIV/0!</v>
      </c>
    </row>
    <row r="22" spans="1:9" x14ac:dyDescent="0.35">
      <c r="A22" s="9">
        <v>0</v>
      </c>
      <c r="B22" s="10"/>
      <c r="C22" s="10"/>
      <c r="D22" s="10"/>
      <c r="E22" s="11">
        <f>SUM(Tabelle13610121618222628[[#This Row],[1. Spiel]:[3. Spiel]])</f>
        <v>0</v>
      </c>
      <c r="F22" s="10" t="e">
        <f>AVERAGE(Tabelle13610121618222628[[#This Row],[1. Spiel]:[3. Spiel]])</f>
        <v>#DIV/0!</v>
      </c>
    </row>
    <row r="23" spans="1:9" x14ac:dyDescent="0.35">
      <c r="A23" s="9">
        <v>0</v>
      </c>
      <c r="B23" s="10"/>
      <c r="C23" s="10"/>
      <c r="D23" s="10"/>
      <c r="E23" s="11">
        <f>SUM(Tabelle13610121618222628[[#This Row],[1. Spiel]:[3. Spiel]])</f>
        <v>0</v>
      </c>
      <c r="F23" s="10" t="e">
        <f>AVERAGE(Tabelle13610121618222628[[#This Row],[1. Spiel]:[3. Spiel]])</f>
        <v>#DIV/0!</v>
      </c>
    </row>
    <row r="24" spans="1:9" x14ac:dyDescent="0.35">
      <c r="A24" s="9">
        <v>0</v>
      </c>
      <c r="B24" s="10"/>
      <c r="C24" s="10"/>
      <c r="D24" s="10"/>
      <c r="E24" s="11">
        <f>SUM(Tabelle13610121618222628[[#This Row],[1. Spiel]:[3. Spiel]])</f>
        <v>0</v>
      </c>
      <c r="F24" s="10" t="e">
        <f>AVERAGE(Tabelle13610121618222628[[#This Row],[1. Spiel]:[3. Spiel]])</f>
        <v>#DIV/0!</v>
      </c>
    </row>
    <row r="25" spans="1:9" x14ac:dyDescent="0.35">
      <c r="A25" s="13">
        <v>0</v>
      </c>
      <c r="B25" s="16"/>
      <c r="C25" s="16"/>
      <c r="D25" s="16"/>
      <c r="E25" s="14">
        <f>SUM(Tabelle13610121618222628[[#This Row],[1. Spiel]:[3. Spiel]])</f>
        <v>0</v>
      </c>
      <c r="F25" s="16" t="e">
        <f>AVERAGE(Tabelle13610121618222628[[#This Row],[1. Spiel]:[3. Spiel]])</f>
        <v>#DIV/0!</v>
      </c>
    </row>
    <row r="39" spans="3:4" x14ac:dyDescent="0.35">
      <c r="C39" s="1"/>
      <c r="D39" s="1"/>
    </row>
    <row r="40" spans="3:4" x14ac:dyDescent="0.35">
      <c r="C40" s="1"/>
      <c r="D40" s="1"/>
    </row>
    <row r="41" spans="3:4" x14ac:dyDescent="0.35">
      <c r="C41" s="1"/>
      <c r="D41" s="2"/>
    </row>
    <row r="42" spans="3:4" x14ac:dyDescent="0.35">
      <c r="C42" s="1"/>
      <c r="D42" s="1"/>
    </row>
  </sheetData>
  <mergeCells count="2">
    <mergeCell ref="A3:E3"/>
    <mergeCell ref="G3:K3"/>
  </mergeCells>
  <pageMargins left="0.7" right="0.7" top="0.78740157499999996" bottom="0.78740157499999996" header="0.3" footer="0.3"/>
  <drawing r:id="rId1"/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084FB-0FBF-4484-9CBD-C4FE35B52B6C}">
  <dimension ref="A3:L42"/>
  <sheetViews>
    <sheetView workbookViewId="0">
      <selection activeCell="B9" sqref="B9:F9"/>
    </sheetView>
  </sheetViews>
  <sheetFormatPr baseColWidth="10" defaultRowHeight="14.5" x14ac:dyDescent="0.35"/>
  <cols>
    <col min="1" max="6" width="20.7265625" customWidth="1"/>
    <col min="7" max="8" width="15.6328125" customWidth="1"/>
    <col min="9" max="9" width="18.6328125" customWidth="1"/>
    <col min="10" max="12" width="18.7265625" customWidth="1"/>
  </cols>
  <sheetData>
    <row r="3" spans="1:12" x14ac:dyDescent="0.35">
      <c r="A3" s="23" t="s">
        <v>28</v>
      </c>
      <c r="B3" s="23"/>
      <c r="C3" s="23"/>
      <c r="D3" s="23"/>
      <c r="E3" s="23"/>
      <c r="F3" s="1"/>
      <c r="G3" s="23" t="s">
        <v>27</v>
      </c>
      <c r="H3" s="23"/>
      <c r="I3" s="23"/>
      <c r="J3" s="23"/>
      <c r="K3" s="23"/>
      <c r="L3" s="1"/>
    </row>
    <row r="4" spans="1:12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35">
      <c r="A5" s="18" t="s">
        <v>3</v>
      </c>
      <c r="B5" s="7" t="s">
        <v>4</v>
      </c>
      <c r="C5" s="7" t="s">
        <v>5</v>
      </c>
      <c r="D5" s="7" t="s">
        <v>6</v>
      </c>
      <c r="E5" s="8" t="s">
        <v>7</v>
      </c>
      <c r="F5" s="7" t="s">
        <v>41</v>
      </c>
      <c r="G5" s="1" t="s">
        <v>3</v>
      </c>
      <c r="H5" s="1" t="s">
        <v>2</v>
      </c>
      <c r="I5" s="1" t="s">
        <v>1</v>
      </c>
      <c r="J5" s="1" t="s">
        <v>0</v>
      </c>
      <c r="K5" s="1" t="s">
        <v>9</v>
      </c>
      <c r="L5" s="1"/>
    </row>
    <row r="6" spans="1:12" x14ac:dyDescent="0.35">
      <c r="A6" s="9">
        <v>1</v>
      </c>
      <c r="B6" s="10">
        <v>142</v>
      </c>
      <c r="C6" s="10">
        <v>143</v>
      </c>
      <c r="D6" s="10">
        <v>153</v>
      </c>
      <c r="E6" s="11">
        <f>SUM(Tabelle136101216182226[[#This Row],[1. Spiel]:[3. Spiel]])</f>
        <v>438</v>
      </c>
      <c r="F6" s="20">
        <f>AVERAGE(Tabelle136101216182226[[#This Row],[1. Spiel]:[3. Spiel]])</f>
        <v>146</v>
      </c>
      <c r="G6" s="15">
        <f>MAX(Tabelle136101216182226[Antreten])</f>
        <v>4</v>
      </c>
      <c r="H6" s="15">
        <f>SUM(Tabelle136101216182226[Pins Spieltag])</f>
        <v>1507</v>
      </c>
      <c r="I6" s="15">
        <f>MAX(Tabelle136101216182226[[1. Spiel]:[3. Spiel]])</f>
        <v>153</v>
      </c>
      <c r="J6" s="15">
        <f>MAX(Tabelle136101216182226[Pins Spieltag])</f>
        <v>438</v>
      </c>
      <c r="K6" s="5">
        <f>AVERAGE(Tabelle136101216182226[[1. Spiel]:[3. Spiel]])</f>
        <v>125.58333333333333</v>
      </c>
      <c r="L6" s="1"/>
    </row>
    <row r="7" spans="1:12" x14ac:dyDescent="0.35">
      <c r="A7" s="9">
        <v>2</v>
      </c>
      <c r="B7" s="10">
        <v>153</v>
      </c>
      <c r="C7" s="10">
        <v>115</v>
      </c>
      <c r="D7" s="10">
        <v>109</v>
      </c>
      <c r="E7" s="11">
        <f>SUM(Tabelle136101216182226[[#This Row],[1. Spiel]:[3. Spiel]])</f>
        <v>377</v>
      </c>
      <c r="F7" s="12">
        <f>AVERAGE(Tabelle136101216182226[[#This Row],[1. Spiel]:[3. Spiel]])</f>
        <v>125.66666666666667</v>
      </c>
      <c r="G7" s="1"/>
      <c r="H7" s="1"/>
      <c r="I7" s="1"/>
      <c r="J7" s="1"/>
      <c r="K7" s="1"/>
      <c r="L7" s="1"/>
    </row>
    <row r="8" spans="1:12" x14ac:dyDescent="0.35">
      <c r="A8" s="9">
        <v>3</v>
      </c>
      <c r="B8" s="10">
        <v>93</v>
      </c>
      <c r="C8" s="10">
        <v>139</v>
      </c>
      <c r="D8" s="10">
        <v>101</v>
      </c>
      <c r="E8" s="11">
        <f>SUM(Tabelle136101216182226[[#This Row],[1. Spiel]:[3. Spiel]])</f>
        <v>333</v>
      </c>
      <c r="F8" s="12">
        <f>AVERAGE(Tabelle136101216182226[[#This Row],[1. Spiel]:[3. Spiel]])</f>
        <v>111</v>
      </c>
    </row>
    <row r="9" spans="1:12" x14ac:dyDescent="0.35">
      <c r="A9" s="9">
        <v>4</v>
      </c>
      <c r="B9" s="10">
        <v>113</v>
      </c>
      <c r="C9" s="10">
        <v>123</v>
      </c>
      <c r="D9" s="10">
        <v>123</v>
      </c>
      <c r="E9" s="11">
        <f>SUM(Tabelle136101216182226[[#This Row],[1. Spiel]:[3. Spiel]])</f>
        <v>359</v>
      </c>
      <c r="F9" s="12">
        <f>AVERAGE(Tabelle136101216182226[[#This Row],[1. Spiel]:[3. Spiel]])</f>
        <v>119.66666666666667</v>
      </c>
    </row>
    <row r="10" spans="1:12" x14ac:dyDescent="0.35">
      <c r="A10" s="9">
        <v>0</v>
      </c>
      <c r="B10" s="10"/>
      <c r="C10" s="10"/>
      <c r="D10" s="10"/>
      <c r="E10" s="11">
        <f>SUM(Tabelle136101216182226[[#This Row],[1. Spiel]:[3. Spiel]])</f>
        <v>0</v>
      </c>
      <c r="F10" s="10" t="e">
        <f>AVERAGE(Tabelle136101216182226[[#This Row],[1. Spiel]:[3. Spiel]])</f>
        <v>#DIV/0!</v>
      </c>
    </row>
    <row r="11" spans="1:12" x14ac:dyDescent="0.35">
      <c r="A11" s="9">
        <v>0</v>
      </c>
      <c r="B11" s="12"/>
      <c r="C11" s="10"/>
      <c r="D11" s="10"/>
      <c r="E11" s="11">
        <f>SUM(Tabelle136101216182226[[#This Row],[1. Spiel]:[3. Spiel]])</f>
        <v>0</v>
      </c>
      <c r="F11" s="10" t="e">
        <f>AVERAGE(Tabelle136101216182226[[#This Row],[1. Spiel]:[3. Spiel]])</f>
        <v>#DIV/0!</v>
      </c>
    </row>
    <row r="12" spans="1:12" x14ac:dyDescent="0.35">
      <c r="A12" s="9">
        <v>0</v>
      </c>
      <c r="B12" s="10"/>
      <c r="C12" s="10"/>
      <c r="D12" s="10"/>
      <c r="E12" s="11">
        <f>SUM(Tabelle136101216182226[[#This Row],[1. Spiel]:[3. Spiel]])</f>
        <v>0</v>
      </c>
      <c r="F12" s="10" t="e">
        <f>AVERAGE(Tabelle136101216182226[[#This Row],[1. Spiel]:[3. Spiel]])</f>
        <v>#DIV/0!</v>
      </c>
    </row>
    <row r="13" spans="1:12" x14ac:dyDescent="0.35">
      <c r="A13" s="9">
        <v>0</v>
      </c>
      <c r="B13" s="10"/>
      <c r="C13" s="10"/>
      <c r="D13" s="10"/>
      <c r="E13" s="11">
        <f>SUM(Tabelle136101216182226[[#This Row],[1. Spiel]:[3. Spiel]])</f>
        <v>0</v>
      </c>
      <c r="F13" s="10" t="e">
        <f>AVERAGE(Tabelle136101216182226[[#This Row],[1. Spiel]:[3. Spiel]])</f>
        <v>#DIV/0!</v>
      </c>
    </row>
    <row r="14" spans="1:12" x14ac:dyDescent="0.35">
      <c r="A14" s="9">
        <v>0</v>
      </c>
      <c r="B14" s="10"/>
      <c r="C14" s="10"/>
      <c r="D14" s="10"/>
      <c r="E14" s="11">
        <f>SUM(Tabelle136101216182226[[#This Row],[1. Spiel]:[3. Spiel]])</f>
        <v>0</v>
      </c>
      <c r="F14" s="10" t="e">
        <f>AVERAGE(Tabelle136101216182226[[#This Row],[1. Spiel]:[3. Spiel]])</f>
        <v>#DIV/0!</v>
      </c>
    </row>
    <row r="15" spans="1:12" x14ac:dyDescent="0.35">
      <c r="A15" s="9">
        <v>0</v>
      </c>
      <c r="B15" s="10"/>
      <c r="C15" s="10"/>
      <c r="D15" s="10"/>
      <c r="E15" s="11">
        <f>SUM(Tabelle136101216182226[[#This Row],[1. Spiel]:[3. Spiel]])</f>
        <v>0</v>
      </c>
      <c r="F15" s="10" t="e">
        <f>AVERAGE(Tabelle136101216182226[[#This Row],[1. Spiel]:[3. Spiel]])</f>
        <v>#DIV/0!</v>
      </c>
    </row>
    <row r="16" spans="1:12" x14ac:dyDescent="0.35">
      <c r="A16" s="9">
        <v>0</v>
      </c>
      <c r="B16" s="10"/>
      <c r="C16" s="10"/>
      <c r="D16" s="10"/>
      <c r="E16" s="11">
        <f>SUM(Tabelle136101216182226[[#This Row],[1. Spiel]:[3. Spiel]])</f>
        <v>0</v>
      </c>
      <c r="F16" s="10" t="e">
        <f>AVERAGE(Tabelle136101216182226[[#This Row],[1. Spiel]:[3. Spiel]])</f>
        <v>#DIV/0!</v>
      </c>
    </row>
    <row r="17" spans="1:9" x14ac:dyDescent="0.35">
      <c r="A17" s="9">
        <v>0</v>
      </c>
      <c r="B17" s="10"/>
      <c r="C17" s="10"/>
      <c r="D17" s="10"/>
      <c r="E17" s="11">
        <f>SUM(Tabelle136101216182226[[#This Row],[1. Spiel]:[3. Spiel]])</f>
        <v>0</v>
      </c>
      <c r="F17" s="10" t="e">
        <f>AVERAGE(Tabelle136101216182226[[#This Row],[1. Spiel]:[3. Spiel]])</f>
        <v>#DIV/0!</v>
      </c>
    </row>
    <row r="18" spans="1:9" x14ac:dyDescent="0.35">
      <c r="A18" s="9">
        <v>0</v>
      </c>
      <c r="B18" s="10"/>
      <c r="C18" s="10"/>
      <c r="D18" s="10"/>
      <c r="E18" s="11">
        <f>SUM(Tabelle136101216182226[[#This Row],[1. Spiel]:[3. Spiel]])</f>
        <v>0</v>
      </c>
      <c r="F18" s="10" t="e">
        <f>AVERAGE(Tabelle136101216182226[[#This Row],[1. Spiel]:[3. Spiel]])</f>
        <v>#DIV/0!</v>
      </c>
    </row>
    <row r="19" spans="1:9" ht="15.5" x14ac:dyDescent="0.35">
      <c r="A19" s="9">
        <v>0</v>
      </c>
      <c r="B19" s="10"/>
      <c r="C19" s="10"/>
      <c r="D19" s="10"/>
      <c r="E19" s="11">
        <f>SUM(Tabelle136101216182226[[#This Row],[1. Spiel]:[3. Spiel]])</f>
        <v>0</v>
      </c>
      <c r="F19" s="10" t="e">
        <f>AVERAGE(Tabelle136101216182226[[#This Row],[1. Spiel]:[3. Spiel]])</f>
        <v>#DIV/0!</v>
      </c>
      <c r="I19" s="3"/>
    </row>
    <row r="20" spans="1:9" x14ac:dyDescent="0.35">
      <c r="A20" s="9">
        <v>0</v>
      </c>
      <c r="B20" s="10"/>
      <c r="C20" s="10"/>
      <c r="D20" s="10"/>
      <c r="E20" s="11">
        <f>SUM(Tabelle136101216182226[[#This Row],[1. Spiel]:[3. Spiel]])</f>
        <v>0</v>
      </c>
      <c r="F20" s="10" t="e">
        <f>AVERAGE(Tabelle136101216182226[[#This Row],[1. Spiel]:[3. Spiel]])</f>
        <v>#DIV/0!</v>
      </c>
    </row>
    <row r="21" spans="1:9" x14ac:dyDescent="0.35">
      <c r="A21" s="9">
        <v>0</v>
      </c>
      <c r="B21" s="10"/>
      <c r="C21" s="10"/>
      <c r="D21" s="10"/>
      <c r="E21" s="11">
        <f>SUM(Tabelle136101216182226[[#This Row],[1. Spiel]:[3. Spiel]])</f>
        <v>0</v>
      </c>
      <c r="F21" s="10" t="e">
        <f>AVERAGE(Tabelle136101216182226[[#This Row],[1. Spiel]:[3. Spiel]])</f>
        <v>#DIV/0!</v>
      </c>
    </row>
    <row r="22" spans="1:9" x14ac:dyDescent="0.35">
      <c r="A22" s="9">
        <v>0</v>
      </c>
      <c r="B22" s="10"/>
      <c r="C22" s="10"/>
      <c r="D22" s="10"/>
      <c r="E22" s="11">
        <f>SUM(Tabelle136101216182226[[#This Row],[1. Spiel]:[3. Spiel]])</f>
        <v>0</v>
      </c>
      <c r="F22" s="10" t="e">
        <f>AVERAGE(Tabelle136101216182226[[#This Row],[1. Spiel]:[3. Spiel]])</f>
        <v>#DIV/0!</v>
      </c>
    </row>
    <row r="23" spans="1:9" x14ac:dyDescent="0.35">
      <c r="A23" s="9">
        <v>0</v>
      </c>
      <c r="B23" s="10"/>
      <c r="C23" s="10"/>
      <c r="D23" s="10"/>
      <c r="E23" s="11">
        <f>SUM(Tabelle136101216182226[[#This Row],[1. Spiel]:[3. Spiel]])</f>
        <v>0</v>
      </c>
      <c r="F23" s="10" t="e">
        <f>AVERAGE(Tabelle136101216182226[[#This Row],[1. Spiel]:[3. Spiel]])</f>
        <v>#DIV/0!</v>
      </c>
    </row>
    <row r="24" spans="1:9" x14ac:dyDescent="0.35">
      <c r="A24" s="9">
        <v>0</v>
      </c>
      <c r="B24" s="10"/>
      <c r="C24" s="10"/>
      <c r="D24" s="10"/>
      <c r="E24" s="11">
        <f>SUM(Tabelle136101216182226[[#This Row],[1. Spiel]:[3. Spiel]])</f>
        <v>0</v>
      </c>
      <c r="F24" s="10" t="e">
        <f>AVERAGE(Tabelle136101216182226[[#This Row],[1. Spiel]:[3. Spiel]])</f>
        <v>#DIV/0!</v>
      </c>
    </row>
    <row r="25" spans="1:9" x14ac:dyDescent="0.35">
      <c r="A25" s="13">
        <v>0</v>
      </c>
      <c r="B25" s="16"/>
      <c r="C25" s="16"/>
      <c r="D25" s="16"/>
      <c r="E25" s="14">
        <f>SUM(Tabelle136101216182226[[#This Row],[1. Spiel]:[3. Spiel]])</f>
        <v>0</v>
      </c>
      <c r="F25" s="16" t="e">
        <f>AVERAGE(Tabelle136101216182226[[#This Row],[1. Spiel]:[3. Spiel]])</f>
        <v>#DIV/0!</v>
      </c>
    </row>
    <row r="39" spans="3:4" x14ac:dyDescent="0.35">
      <c r="C39" s="1"/>
      <c r="D39" s="1"/>
    </row>
    <row r="40" spans="3:4" x14ac:dyDescent="0.35">
      <c r="C40" s="1"/>
      <c r="D40" s="1"/>
    </row>
    <row r="41" spans="3:4" x14ac:dyDescent="0.35">
      <c r="C41" s="1"/>
      <c r="D41" s="2"/>
    </row>
    <row r="42" spans="3:4" x14ac:dyDescent="0.35">
      <c r="C42" s="1"/>
      <c r="D42" s="1"/>
    </row>
  </sheetData>
  <mergeCells count="2">
    <mergeCell ref="A3:E3"/>
    <mergeCell ref="G3:K3"/>
  </mergeCells>
  <pageMargins left="0.7" right="0.7" top="0.78740157499999996" bottom="0.78740157499999996" header="0.3" footer="0.3"/>
  <drawing r:id="rId1"/>
  <tableParts count="2">
    <tablePart r:id="rId2"/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12CEF-F630-49BD-94AE-6D4F937E0F97}">
  <dimension ref="A3:L42"/>
  <sheetViews>
    <sheetView workbookViewId="0">
      <selection activeCell="J33" sqref="J33"/>
    </sheetView>
  </sheetViews>
  <sheetFormatPr baseColWidth="10" defaultRowHeight="14.5" x14ac:dyDescent="0.35"/>
  <cols>
    <col min="1" max="6" width="20.7265625" customWidth="1"/>
    <col min="7" max="8" width="15.6328125" customWidth="1"/>
    <col min="9" max="9" width="18.6328125" customWidth="1"/>
    <col min="10" max="12" width="18.7265625" customWidth="1"/>
  </cols>
  <sheetData>
    <row r="3" spans="1:12" x14ac:dyDescent="0.35">
      <c r="A3" s="23" t="s">
        <v>33</v>
      </c>
      <c r="B3" s="23"/>
      <c r="C3" s="23"/>
      <c r="D3" s="23"/>
      <c r="E3" s="23"/>
      <c r="F3" s="1"/>
      <c r="G3" s="23" t="s">
        <v>34</v>
      </c>
      <c r="H3" s="23"/>
      <c r="I3" s="23"/>
      <c r="J3" s="23"/>
      <c r="K3" s="23"/>
      <c r="L3" s="1"/>
    </row>
    <row r="4" spans="1:12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35">
      <c r="A5" s="18" t="s">
        <v>3</v>
      </c>
      <c r="B5" s="7" t="s">
        <v>4</v>
      </c>
      <c r="C5" s="7" t="s">
        <v>5</v>
      </c>
      <c r="D5" s="7" t="s">
        <v>6</v>
      </c>
      <c r="E5" s="8" t="s">
        <v>7</v>
      </c>
      <c r="F5" s="7" t="s">
        <v>41</v>
      </c>
      <c r="G5" s="1" t="s">
        <v>3</v>
      </c>
      <c r="H5" s="1" t="s">
        <v>2</v>
      </c>
      <c r="I5" s="1" t="s">
        <v>1</v>
      </c>
      <c r="J5" s="1" t="s">
        <v>0</v>
      </c>
      <c r="K5" s="1" t="s">
        <v>9</v>
      </c>
      <c r="L5" s="1"/>
    </row>
    <row r="6" spans="1:12" x14ac:dyDescent="0.35">
      <c r="A6" s="9">
        <v>0</v>
      </c>
      <c r="B6" s="10"/>
      <c r="C6" s="10"/>
      <c r="D6" s="10"/>
      <c r="E6" s="11">
        <f>SUM(Tabelle13610121618222632[[#This Row],[1. Spiel]:[3. Spiel]])</f>
        <v>0</v>
      </c>
      <c r="F6" s="17" t="e">
        <f>AVERAGE(Tabelle13610121618222632[[#This Row],[1. Spiel]:[3. Spiel]])</f>
        <v>#DIV/0!</v>
      </c>
      <c r="G6" s="15">
        <f>MAX(Tabelle13610121618222632[Antreten])</f>
        <v>0</v>
      </c>
      <c r="H6" s="15">
        <f>SUM(Tabelle13610121618222632[Pins Spieltag])</f>
        <v>0</v>
      </c>
      <c r="I6" s="15">
        <f>MAX(Tabelle13610121618222632[[1. Spiel]:[3. Spiel]])</f>
        <v>0</v>
      </c>
      <c r="J6" s="15">
        <f>MAX(Tabelle13610121618222632[Pins Spieltag])</f>
        <v>0</v>
      </c>
      <c r="K6" s="5" t="e">
        <f>AVERAGE(Tabelle13610121618222632[[1. Spiel]:[3. Spiel]])</f>
        <v>#DIV/0!</v>
      </c>
      <c r="L6" s="1"/>
    </row>
    <row r="7" spans="1:12" x14ac:dyDescent="0.35">
      <c r="A7" s="9">
        <v>0</v>
      </c>
      <c r="B7" s="10"/>
      <c r="C7" s="10"/>
      <c r="D7" s="10"/>
      <c r="E7" s="11">
        <f>SUM(Tabelle13610121618222632[[#This Row],[1. Spiel]:[3. Spiel]])</f>
        <v>0</v>
      </c>
      <c r="F7" s="10" t="e">
        <f>AVERAGE(Tabelle13610121618222632[[#This Row],[1. Spiel]:[3. Spiel]])</f>
        <v>#DIV/0!</v>
      </c>
      <c r="G7" s="1"/>
      <c r="H7" s="1"/>
      <c r="I7" s="1"/>
      <c r="J7" s="1"/>
      <c r="K7" s="1"/>
      <c r="L7" s="1"/>
    </row>
    <row r="8" spans="1:12" x14ac:dyDescent="0.35">
      <c r="A8" s="9">
        <v>0</v>
      </c>
      <c r="B8" s="10"/>
      <c r="C8" s="10"/>
      <c r="D8" s="10"/>
      <c r="E8" s="11">
        <f>SUM(Tabelle13610121618222632[[#This Row],[1. Spiel]:[3. Spiel]])</f>
        <v>0</v>
      </c>
      <c r="F8" s="10" t="e">
        <f>AVERAGE(Tabelle13610121618222632[[#This Row],[1. Spiel]:[3. Spiel]])</f>
        <v>#DIV/0!</v>
      </c>
    </row>
    <row r="9" spans="1:12" x14ac:dyDescent="0.35">
      <c r="A9" s="9">
        <v>0</v>
      </c>
      <c r="B9" s="10"/>
      <c r="C9" s="10"/>
      <c r="D9" s="10"/>
      <c r="E9" s="11">
        <f>SUM(Tabelle13610121618222632[[#This Row],[1. Spiel]:[3. Spiel]])</f>
        <v>0</v>
      </c>
      <c r="F9" s="10" t="e">
        <f>AVERAGE(Tabelle13610121618222632[[#This Row],[1. Spiel]:[3. Spiel]])</f>
        <v>#DIV/0!</v>
      </c>
    </row>
    <row r="10" spans="1:12" x14ac:dyDescent="0.35">
      <c r="A10" s="9">
        <v>0</v>
      </c>
      <c r="B10" s="10"/>
      <c r="C10" s="10"/>
      <c r="D10" s="10"/>
      <c r="E10" s="11">
        <f>SUM(Tabelle13610121618222632[[#This Row],[1. Spiel]:[3. Spiel]])</f>
        <v>0</v>
      </c>
      <c r="F10" s="10" t="e">
        <f>AVERAGE(Tabelle13610121618222632[[#This Row],[1. Spiel]:[3. Spiel]])</f>
        <v>#DIV/0!</v>
      </c>
    </row>
    <row r="11" spans="1:12" x14ac:dyDescent="0.35">
      <c r="A11" s="9">
        <v>0</v>
      </c>
      <c r="B11" s="12"/>
      <c r="C11" s="10"/>
      <c r="D11" s="10"/>
      <c r="E11" s="11">
        <f>SUM(Tabelle13610121618222632[[#This Row],[1. Spiel]:[3. Spiel]])</f>
        <v>0</v>
      </c>
      <c r="F11" s="10" t="e">
        <f>AVERAGE(Tabelle13610121618222632[[#This Row],[1. Spiel]:[3. Spiel]])</f>
        <v>#DIV/0!</v>
      </c>
    </row>
    <row r="12" spans="1:12" x14ac:dyDescent="0.35">
      <c r="A12" s="9">
        <v>0</v>
      </c>
      <c r="B12" s="10"/>
      <c r="C12" s="10"/>
      <c r="D12" s="10"/>
      <c r="E12" s="11">
        <f>SUM(Tabelle13610121618222632[[#This Row],[1. Spiel]:[3. Spiel]])</f>
        <v>0</v>
      </c>
      <c r="F12" s="10" t="e">
        <f>AVERAGE(Tabelle13610121618222632[[#This Row],[1. Spiel]:[3. Spiel]])</f>
        <v>#DIV/0!</v>
      </c>
    </row>
    <row r="13" spans="1:12" x14ac:dyDescent="0.35">
      <c r="A13" s="9">
        <v>0</v>
      </c>
      <c r="B13" s="10"/>
      <c r="C13" s="10"/>
      <c r="D13" s="10"/>
      <c r="E13" s="11">
        <f>SUM(Tabelle13610121618222632[[#This Row],[1. Spiel]:[3. Spiel]])</f>
        <v>0</v>
      </c>
      <c r="F13" s="10" t="e">
        <f>AVERAGE(Tabelle13610121618222632[[#This Row],[1. Spiel]:[3. Spiel]])</f>
        <v>#DIV/0!</v>
      </c>
    </row>
    <row r="14" spans="1:12" x14ac:dyDescent="0.35">
      <c r="A14" s="9">
        <v>0</v>
      </c>
      <c r="B14" s="10"/>
      <c r="C14" s="10"/>
      <c r="D14" s="10"/>
      <c r="E14" s="11">
        <f>SUM(Tabelle13610121618222632[[#This Row],[1. Spiel]:[3. Spiel]])</f>
        <v>0</v>
      </c>
      <c r="F14" s="10" t="e">
        <f>AVERAGE(Tabelle13610121618222632[[#This Row],[1. Spiel]:[3. Spiel]])</f>
        <v>#DIV/0!</v>
      </c>
    </row>
    <row r="15" spans="1:12" x14ac:dyDescent="0.35">
      <c r="A15" s="9">
        <v>0</v>
      </c>
      <c r="B15" s="10"/>
      <c r="C15" s="10"/>
      <c r="D15" s="10"/>
      <c r="E15" s="11">
        <f>SUM(Tabelle13610121618222632[[#This Row],[1. Spiel]:[3. Spiel]])</f>
        <v>0</v>
      </c>
      <c r="F15" s="10" t="e">
        <f>AVERAGE(Tabelle13610121618222632[[#This Row],[1. Spiel]:[3. Spiel]])</f>
        <v>#DIV/0!</v>
      </c>
    </row>
    <row r="16" spans="1:12" x14ac:dyDescent="0.35">
      <c r="A16" s="9">
        <v>0</v>
      </c>
      <c r="B16" s="10"/>
      <c r="C16" s="10"/>
      <c r="D16" s="10"/>
      <c r="E16" s="11">
        <f>SUM(Tabelle13610121618222632[[#This Row],[1. Spiel]:[3. Spiel]])</f>
        <v>0</v>
      </c>
      <c r="F16" s="10" t="e">
        <f>AVERAGE(Tabelle13610121618222632[[#This Row],[1. Spiel]:[3. Spiel]])</f>
        <v>#DIV/0!</v>
      </c>
    </row>
    <row r="17" spans="1:9" x14ac:dyDescent="0.35">
      <c r="A17" s="9">
        <v>0</v>
      </c>
      <c r="B17" s="10"/>
      <c r="C17" s="10"/>
      <c r="D17" s="10"/>
      <c r="E17" s="11">
        <f>SUM(Tabelle13610121618222632[[#This Row],[1. Spiel]:[3. Spiel]])</f>
        <v>0</v>
      </c>
      <c r="F17" s="10" t="e">
        <f>AVERAGE(Tabelle13610121618222632[[#This Row],[1. Spiel]:[3. Spiel]])</f>
        <v>#DIV/0!</v>
      </c>
    </row>
    <row r="18" spans="1:9" x14ac:dyDescent="0.35">
      <c r="A18" s="9">
        <v>0</v>
      </c>
      <c r="B18" s="10"/>
      <c r="C18" s="10"/>
      <c r="D18" s="10"/>
      <c r="E18" s="11">
        <f>SUM(Tabelle13610121618222632[[#This Row],[1. Spiel]:[3. Spiel]])</f>
        <v>0</v>
      </c>
      <c r="F18" s="10" t="e">
        <f>AVERAGE(Tabelle13610121618222632[[#This Row],[1. Spiel]:[3. Spiel]])</f>
        <v>#DIV/0!</v>
      </c>
    </row>
    <row r="19" spans="1:9" ht="15.5" x14ac:dyDescent="0.35">
      <c r="A19" s="9">
        <v>0</v>
      </c>
      <c r="B19" s="10"/>
      <c r="C19" s="10"/>
      <c r="D19" s="10"/>
      <c r="E19" s="11">
        <f>SUM(Tabelle13610121618222632[[#This Row],[1. Spiel]:[3. Spiel]])</f>
        <v>0</v>
      </c>
      <c r="F19" s="10" t="e">
        <f>AVERAGE(Tabelle13610121618222632[[#This Row],[1. Spiel]:[3. Spiel]])</f>
        <v>#DIV/0!</v>
      </c>
      <c r="I19" s="3"/>
    </row>
    <row r="20" spans="1:9" x14ac:dyDescent="0.35">
      <c r="A20" s="9">
        <v>0</v>
      </c>
      <c r="B20" s="10"/>
      <c r="C20" s="10"/>
      <c r="D20" s="10"/>
      <c r="E20" s="11">
        <f>SUM(Tabelle13610121618222632[[#This Row],[1. Spiel]:[3. Spiel]])</f>
        <v>0</v>
      </c>
      <c r="F20" s="10" t="e">
        <f>AVERAGE(Tabelle13610121618222632[[#This Row],[1. Spiel]:[3. Spiel]])</f>
        <v>#DIV/0!</v>
      </c>
    </row>
    <row r="21" spans="1:9" x14ac:dyDescent="0.35">
      <c r="A21" s="9">
        <v>0</v>
      </c>
      <c r="B21" s="10"/>
      <c r="C21" s="10"/>
      <c r="D21" s="10"/>
      <c r="E21" s="11">
        <f>SUM(Tabelle13610121618222632[[#This Row],[1. Spiel]:[3. Spiel]])</f>
        <v>0</v>
      </c>
      <c r="F21" s="10" t="e">
        <f>AVERAGE(Tabelle13610121618222632[[#This Row],[1. Spiel]:[3. Spiel]])</f>
        <v>#DIV/0!</v>
      </c>
    </row>
    <row r="22" spans="1:9" x14ac:dyDescent="0.35">
      <c r="A22" s="9">
        <v>0</v>
      </c>
      <c r="B22" s="10"/>
      <c r="C22" s="10"/>
      <c r="D22" s="10"/>
      <c r="E22" s="11">
        <f>SUM(Tabelle13610121618222632[[#This Row],[1. Spiel]:[3. Spiel]])</f>
        <v>0</v>
      </c>
      <c r="F22" s="10" t="e">
        <f>AVERAGE(Tabelle13610121618222632[[#This Row],[1. Spiel]:[3. Spiel]])</f>
        <v>#DIV/0!</v>
      </c>
    </row>
    <row r="23" spans="1:9" x14ac:dyDescent="0.35">
      <c r="A23" s="9">
        <v>0</v>
      </c>
      <c r="B23" s="10"/>
      <c r="C23" s="10"/>
      <c r="D23" s="10"/>
      <c r="E23" s="11">
        <f>SUM(Tabelle13610121618222632[[#This Row],[1. Spiel]:[3. Spiel]])</f>
        <v>0</v>
      </c>
      <c r="F23" s="10" t="e">
        <f>AVERAGE(Tabelle13610121618222632[[#This Row],[1. Spiel]:[3. Spiel]])</f>
        <v>#DIV/0!</v>
      </c>
    </row>
    <row r="24" spans="1:9" x14ac:dyDescent="0.35">
      <c r="A24" s="9">
        <v>0</v>
      </c>
      <c r="B24" s="10"/>
      <c r="C24" s="10"/>
      <c r="D24" s="10"/>
      <c r="E24" s="11">
        <f>SUM(Tabelle13610121618222632[[#This Row],[1. Spiel]:[3. Spiel]])</f>
        <v>0</v>
      </c>
      <c r="F24" s="10" t="e">
        <f>AVERAGE(Tabelle13610121618222632[[#This Row],[1. Spiel]:[3. Spiel]])</f>
        <v>#DIV/0!</v>
      </c>
    </row>
    <row r="25" spans="1:9" x14ac:dyDescent="0.35">
      <c r="A25" s="13">
        <v>0</v>
      </c>
      <c r="B25" s="16"/>
      <c r="C25" s="16"/>
      <c r="D25" s="16"/>
      <c r="E25" s="14">
        <f>SUM(Tabelle13610121618222632[[#This Row],[1. Spiel]:[3. Spiel]])</f>
        <v>0</v>
      </c>
      <c r="F25" s="16" t="e">
        <f>AVERAGE(Tabelle13610121618222632[[#This Row],[1. Spiel]:[3. Spiel]])</f>
        <v>#DIV/0!</v>
      </c>
    </row>
    <row r="39" spans="3:4" x14ac:dyDescent="0.35">
      <c r="C39" s="1"/>
      <c r="D39" s="1"/>
    </row>
    <row r="40" spans="3:4" x14ac:dyDescent="0.35">
      <c r="C40" s="1"/>
      <c r="D40" s="1"/>
    </row>
    <row r="41" spans="3:4" x14ac:dyDescent="0.35">
      <c r="C41" s="1"/>
      <c r="D41" s="2"/>
    </row>
    <row r="42" spans="3:4" x14ac:dyDescent="0.35">
      <c r="C42" s="1"/>
      <c r="D42" s="1"/>
    </row>
  </sheetData>
  <mergeCells count="2">
    <mergeCell ref="A3:E3"/>
    <mergeCell ref="G3:K3"/>
  </mergeCells>
  <pageMargins left="0.7" right="0.7" top="0.78740157499999996" bottom="0.78740157499999996" header="0.3" footer="0.3"/>
  <drawing r:id="rId1"/>
  <tableParts count="2">
    <tablePart r:id="rId2"/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0401E-6EB0-4C64-97EC-5F2B7E8C77E6}">
  <dimension ref="A3:L42"/>
  <sheetViews>
    <sheetView workbookViewId="0">
      <selection activeCell="B29" sqref="B29"/>
    </sheetView>
  </sheetViews>
  <sheetFormatPr baseColWidth="10" defaultRowHeight="14.5" x14ac:dyDescent="0.35"/>
  <cols>
    <col min="1" max="6" width="20.7265625" customWidth="1"/>
    <col min="7" max="8" width="15.6328125" customWidth="1"/>
    <col min="9" max="9" width="18.6328125" customWidth="1"/>
    <col min="10" max="12" width="18.7265625" customWidth="1"/>
  </cols>
  <sheetData>
    <row r="3" spans="1:12" x14ac:dyDescent="0.35">
      <c r="A3" s="23" t="s">
        <v>39</v>
      </c>
      <c r="B3" s="23"/>
      <c r="C3" s="23"/>
      <c r="D3" s="23"/>
      <c r="E3" s="23"/>
      <c r="F3" s="1"/>
      <c r="G3" s="23" t="s">
        <v>40</v>
      </c>
      <c r="H3" s="23"/>
      <c r="I3" s="23"/>
      <c r="J3" s="23"/>
      <c r="K3" s="23"/>
      <c r="L3" s="1"/>
    </row>
    <row r="4" spans="1:12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35">
      <c r="A5" s="18" t="s">
        <v>3</v>
      </c>
      <c r="B5" s="7" t="s">
        <v>4</v>
      </c>
      <c r="C5" s="7" t="s">
        <v>5</v>
      </c>
      <c r="D5" s="7" t="s">
        <v>6</v>
      </c>
      <c r="E5" s="8" t="s">
        <v>7</v>
      </c>
      <c r="F5" s="7" t="s">
        <v>41</v>
      </c>
      <c r="G5" s="1" t="s">
        <v>3</v>
      </c>
      <c r="H5" s="1" t="s">
        <v>2</v>
      </c>
      <c r="I5" s="1" t="s">
        <v>1</v>
      </c>
      <c r="J5" s="1" t="s">
        <v>0</v>
      </c>
      <c r="K5" s="1" t="s">
        <v>9</v>
      </c>
      <c r="L5" s="1"/>
    </row>
    <row r="6" spans="1:12" x14ac:dyDescent="0.35">
      <c r="A6" s="9">
        <v>1</v>
      </c>
      <c r="B6" s="19">
        <v>124</v>
      </c>
      <c r="C6" s="10">
        <v>135</v>
      </c>
      <c r="D6" s="10">
        <v>116</v>
      </c>
      <c r="E6" s="11">
        <f>SUM(Tabelle1361012161822263238[[#This Row],[1. Spiel]:[3. Spiel]])</f>
        <v>375</v>
      </c>
      <c r="F6" s="20">
        <f>AVERAGE(Tabelle1361012161822263238[[#This Row],[1. Spiel]:[3. Spiel]])</f>
        <v>125</v>
      </c>
      <c r="G6" s="15">
        <f>MAX(Tabelle1361012161822263238[Antreten])</f>
        <v>6</v>
      </c>
      <c r="H6" s="15">
        <f>SUM(Tabelle1361012161822263238[Pins Spieltag])</f>
        <v>2601</v>
      </c>
      <c r="I6" s="15">
        <f>MAX(Tabelle1361012161822263238[[1. Spiel]:[3. Spiel]])</f>
        <v>180</v>
      </c>
      <c r="J6" s="15">
        <f>MAX(Tabelle1361012161822263238[Pins Spieltag])</f>
        <v>483</v>
      </c>
      <c r="K6" s="5">
        <f>AVERAGE(Tabelle1361012161822263238[[1. Spiel]:[3. Spiel]])</f>
        <v>144.5</v>
      </c>
      <c r="L6" s="1"/>
    </row>
    <row r="7" spans="1:12" x14ac:dyDescent="0.35">
      <c r="A7" s="9">
        <v>2</v>
      </c>
      <c r="B7" s="19">
        <v>158</v>
      </c>
      <c r="C7" s="10">
        <v>117</v>
      </c>
      <c r="D7" s="10">
        <v>103</v>
      </c>
      <c r="E7" s="11">
        <f>SUM(Tabelle1361012161822263238[[#This Row],[1. Spiel]:[3. Spiel]])</f>
        <v>378</v>
      </c>
      <c r="F7" s="12">
        <f>AVERAGE(Tabelle1361012161822263238[[#This Row],[1. Spiel]:[3. Spiel]])</f>
        <v>126</v>
      </c>
      <c r="G7" s="1"/>
      <c r="H7" s="1"/>
      <c r="I7" s="1"/>
      <c r="J7" s="1"/>
      <c r="K7" s="1"/>
      <c r="L7" s="1"/>
    </row>
    <row r="8" spans="1:12" x14ac:dyDescent="0.35">
      <c r="A8" s="9">
        <v>3</v>
      </c>
      <c r="B8" s="19">
        <v>150</v>
      </c>
      <c r="C8" s="10">
        <v>152</v>
      </c>
      <c r="D8" s="10">
        <v>158</v>
      </c>
      <c r="E8" s="11">
        <f>SUM(Tabelle1361012161822263238[[#This Row],[1. Spiel]:[3. Spiel]])</f>
        <v>460</v>
      </c>
      <c r="F8" s="12">
        <f>AVERAGE(Tabelle1361012161822263238[[#This Row],[1. Spiel]:[3. Spiel]])</f>
        <v>153.33333333333334</v>
      </c>
    </row>
    <row r="9" spans="1:12" x14ac:dyDescent="0.35">
      <c r="A9" s="9">
        <v>4</v>
      </c>
      <c r="B9" s="19">
        <v>151</v>
      </c>
      <c r="C9" s="10">
        <v>177</v>
      </c>
      <c r="D9" s="10">
        <v>155</v>
      </c>
      <c r="E9" s="11">
        <f>SUM(Tabelle1361012161822263238[[#This Row],[1. Spiel]:[3. Spiel]])</f>
        <v>483</v>
      </c>
      <c r="F9" s="12">
        <f>AVERAGE(Tabelle1361012161822263238[[#This Row],[1. Spiel]:[3. Spiel]])</f>
        <v>161</v>
      </c>
    </row>
    <row r="10" spans="1:12" x14ac:dyDescent="0.35">
      <c r="A10" s="9">
        <v>5</v>
      </c>
      <c r="B10" s="19">
        <v>143</v>
      </c>
      <c r="C10" s="10">
        <v>167</v>
      </c>
      <c r="D10" s="10">
        <v>151</v>
      </c>
      <c r="E10" s="11">
        <f>SUM(Tabelle1361012161822263238[[#This Row],[1. Spiel]:[3. Spiel]])</f>
        <v>461</v>
      </c>
      <c r="F10" s="12">
        <f>AVERAGE(Tabelle1361012161822263238[[#This Row],[1. Spiel]:[3. Spiel]])</f>
        <v>153.66666666666666</v>
      </c>
    </row>
    <row r="11" spans="1:12" x14ac:dyDescent="0.35">
      <c r="A11" s="9">
        <v>6</v>
      </c>
      <c r="B11" s="19">
        <v>112</v>
      </c>
      <c r="C11" s="10">
        <v>152</v>
      </c>
      <c r="D11" s="10">
        <v>180</v>
      </c>
      <c r="E11" s="11">
        <f>SUM(Tabelle1361012161822263238[[#This Row],[1. Spiel]:[3. Spiel]])</f>
        <v>444</v>
      </c>
      <c r="F11" s="12">
        <f>AVERAGE(Tabelle1361012161822263238[[#This Row],[1. Spiel]:[3. Spiel]])</f>
        <v>148</v>
      </c>
    </row>
    <row r="12" spans="1:12" x14ac:dyDescent="0.35">
      <c r="A12" s="9">
        <v>0</v>
      </c>
      <c r="B12" s="19"/>
      <c r="C12" s="10"/>
      <c r="D12" s="10"/>
      <c r="E12" s="11">
        <f>SUM(Tabelle1361012161822263238[[#This Row],[1. Spiel]:[3. Spiel]])</f>
        <v>0</v>
      </c>
      <c r="F12" s="12" t="e">
        <f>AVERAGE(Tabelle1361012161822263238[[#This Row],[1. Spiel]:[3. Spiel]])</f>
        <v>#DIV/0!</v>
      </c>
    </row>
    <row r="13" spans="1:12" x14ac:dyDescent="0.35">
      <c r="A13" s="9">
        <v>0</v>
      </c>
      <c r="B13" s="19"/>
      <c r="C13" s="10"/>
      <c r="D13" s="10"/>
      <c r="E13" s="11">
        <f>SUM(Tabelle1361012161822263238[[#This Row],[1. Spiel]:[3. Spiel]])</f>
        <v>0</v>
      </c>
      <c r="F13" s="12" t="e">
        <f>AVERAGE(Tabelle1361012161822263238[[#This Row],[1. Spiel]:[3. Spiel]])</f>
        <v>#DIV/0!</v>
      </c>
    </row>
    <row r="14" spans="1:12" x14ac:dyDescent="0.35">
      <c r="A14" s="9">
        <v>0</v>
      </c>
      <c r="B14" s="19"/>
      <c r="C14" s="10"/>
      <c r="D14" s="10"/>
      <c r="E14" s="11">
        <f>SUM(Tabelle1361012161822263238[[#This Row],[1. Spiel]:[3. Spiel]])</f>
        <v>0</v>
      </c>
      <c r="F14" s="12" t="e">
        <f>AVERAGE(Tabelle1361012161822263238[[#This Row],[1. Spiel]:[3. Spiel]])</f>
        <v>#DIV/0!</v>
      </c>
    </row>
    <row r="15" spans="1:12" x14ac:dyDescent="0.35">
      <c r="A15" s="9">
        <v>0</v>
      </c>
      <c r="B15" s="19"/>
      <c r="C15" s="10"/>
      <c r="D15" s="10"/>
      <c r="E15" s="11">
        <f>SUM(Tabelle1361012161822263238[[#This Row],[1. Spiel]:[3. Spiel]])</f>
        <v>0</v>
      </c>
      <c r="F15" s="12" t="e">
        <f>AVERAGE(Tabelle1361012161822263238[[#This Row],[1. Spiel]:[3. Spiel]])</f>
        <v>#DIV/0!</v>
      </c>
    </row>
    <row r="16" spans="1:12" x14ac:dyDescent="0.35">
      <c r="A16" s="9">
        <v>0</v>
      </c>
      <c r="B16" s="19"/>
      <c r="C16" s="10"/>
      <c r="D16" s="10"/>
      <c r="E16" s="11">
        <f>SUM(Tabelle1361012161822263238[[#This Row],[1. Spiel]:[3. Spiel]])</f>
        <v>0</v>
      </c>
      <c r="F16" s="12" t="e">
        <f>AVERAGE(Tabelle1361012161822263238[[#This Row],[1. Spiel]:[3. Spiel]])</f>
        <v>#DIV/0!</v>
      </c>
    </row>
    <row r="17" spans="1:9" x14ac:dyDescent="0.35">
      <c r="A17" s="9">
        <v>0</v>
      </c>
      <c r="B17" s="19"/>
      <c r="C17" s="10"/>
      <c r="D17" s="10"/>
      <c r="E17" s="11">
        <f>SUM(Tabelle1361012161822263238[[#This Row],[1. Spiel]:[3. Spiel]])</f>
        <v>0</v>
      </c>
      <c r="F17" s="12" t="e">
        <f>AVERAGE(Tabelle1361012161822263238[[#This Row],[1. Spiel]:[3. Spiel]])</f>
        <v>#DIV/0!</v>
      </c>
    </row>
    <row r="18" spans="1:9" x14ac:dyDescent="0.35">
      <c r="A18" s="9">
        <v>0</v>
      </c>
      <c r="B18" s="19"/>
      <c r="C18" s="10"/>
      <c r="D18" s="10"/>
      <c r="E18" s="11">
        <f>SUM(Tabelle1361012161822263238[[#This Row],[1. Spiel]:[3. Spiel]])</f>
        <v>0</v>
      </c>
      <c r="F18" s="12" t="e">
        <f>AVERAGE(Tabelle1361012161822263238[[#This Row],[1. Spiel]:[3. Spiel]])</f>
        <v>#DIV/0!</v>
      </c>
    </row>
    <row r="19" spans="1:9" ht="15.5" x14ac:dyDescent="0.35">
      <c r="A19" s="9">
        <v>0</v>
      </c>
      <c r="B19" s="19"/>
      <c r="C19" s="10"/>
      <c r="D19" s="10"/>
      <c r="E19" s="11">
        <f>SUM(Tabelle1361012161822263238[[#This Row],[1. Spiel]:[3. Spiel]])</f>
        <v>0</v>
      </c>
      <c r="F19" s="12" t="e">
        <f>AVERAGE(Tabelle1361012161822263238[[#This Row],[1. Spiel]:[3. Spiel]])</f>
        <v>#DIV/0!</v>
      </c>
      <c r="I19" s="3"/>
    </row>
    <row r="20" spans="1:9" x14ac:dyDescent="0.35">
      <c r="A20" s="9">
        <v>0</v>
      </c>
      <c r="B20" s="19"/>
      <c r="C20" s="10"/>
      <c r="D20" s="10"/>
      <c r="E20" s="11">
        <f>SUM(Tabelle1361012161822263238[[#This Row],[1. Spiel]:[3. Spiel]])</f>
        <v>0</v>
      </c>
      <c r="F20" s="12" t="e">
        <f>AVERAGE(Tabelle1361012161822263238[[#This Row],[1. Spiel]:[3. Spiel]])</f>
        <v>#DIV/0!</v>
      </c>
    </row>
    <row r="21" spans="1:9" x14ac:dyDescent="0.35">
      <c r="A21" s="9">
        <v>0</v>
      </c>
      <c r="B21" s="19"/>
      <c r="C21" s="10"/>
      <c r="D21" s="10"/>
      <c r="E21" s="11">
        <f>SUM(Tabelle1361012161822263238[[#This Row],[1. Spiel]:[3. Spiel]])</f>
        <v>0</v>
      </c>
      <c r="F21" s="12" t="e">
        <f>AVERAGE(Tabelle1361012161822263238[[#This Row],[1. Spiel]:[3. Spiel]])</f>
        <v>#DIV/0!</v>
      </c>
    </row>
    <row r="22" spans="1:9" x14ac:dyDescent="0.35">
      <c r="A22" s="9">
        <v>0</v>
      </c>
      <c r="B22" s="19"/>
      <c r="C22" s="10"/>
      <c r="D22" s="10"/>
      <c r="E22" s="11">
        <f>SUM(Tabelle1361012161822263238[[#This Row],[1. Spiel]:[3. Spiel]])</f>
        <v>0</v>
      </c>
      <c r="F22" s="12" t="e">
        <f>AVERAGE(Tabelle1361012161822263238[[#This Row],[1. Spiel]:[3. Spiel]])</f>
        <v>#DIV/0!</v>
      </c>
    </row>
    <row r="23" spans="1:9" x14ac:dyDescent="0.35">
      <c r="A23" s="9">
        <v>0</v>
      </c>
      <c r="B23" s="19"/>
      <c r="C23" s="10"/>
      <c r="D23" s="10"/>
      <c r="E23" s="11">
        <f>SUM(Tabelle1361012161822263238[[#This Row],[1. Spiel]:[3. Spiel]])</f>
        <v>0</v>
      </c>
      <c r="F23" s="12" t="e">
        <f>AVERAGE(Tabelle1361012161822263238[[#This Row],[1. Spiel]:[3. Spiel]])</f>
        <v>#DIV/0!</v>
      </c>
    </row>
    <row r="24" spans="1:9" x14ac:dyDescent="0.35">
      <c r="A24" s="9">
        <v>0</v>
      </c>
      <c r="B24" s="19"/>
      <c r="C24" s="10"/>
      <c r="D24" s="10"/>
      <c r="E24" s="11">
        <f>SUM(Tabelle1361012161822263238[[#This Row],[1. Spiel]:[3. Spiel]])</f>
        <v>0</v>
      </c>
      <c r="F24" s="12" t="e">
        <f>AVERAGE(Tabelle1361012161822263238[[#This Row],[1. Spiel]:[3. Spiel]])</f>
        <v>#DIV/0!</v>
      </c>
    </row>
    <row r="25" spans="1:9" x14ac:dyDescent="0.35">
      <c r="A25" s="13">
        <v>0</v>
      </c>
      <c r="B25" s="22"/>
      <c r="C25" s="16"/>
      <c r="D25" s="16"/>
      <c r="E25" s="14">
        <f>SUM(Tabelle1361012161822263238[[#This Row],[1. Spiel]:[3. Spiel]])</f>
        <v>0</v>
      </c>
      <c r="F25" s="21" t="e">
        <f>AVERAGE(Tabelle1361012161822263238[[#This Row],[1. Spiel]:[3. Spiel]])</f>
        <v>#DIV/0!</v>
      </c>
    </row>
    <row r="39" spans="3:4" x14ac:dyDescent="0.35">
      <c r="C39" s="1"/>
      <c r="D39" s="1"/>
    </row>
    <row r="40" spans="3:4" x14ac:dyDescent="0.35">
      <c r="C40" s="1"/>
      <c r="D40" s="1"/>
    </row>
    <row r="41" spans="3:4" x14ac:dyDescent="0.35">
      <c r="C41" s="1"/>
      <c r="D41" s="2"/>
    </row>
    <row r="42" spans="3:4" x14ac:dyDescent="0.35">
      <c r="C42" s="1"/>
      <c r="D42" s="1"/>
    </row>
  </sheetData>
  <mergeCells count="2">
    <mergeCell ref="A3:E3"/>
    <mergeCell ref="G3:K3"/>
  </mergeCells>
  <pageMargins left="0.7" right="0.7" top="0.78740157499999996" bottom="0.78740157499999996" header="0.3" footer="0.3"/>
  <drawing r:id="rId1"/>
  <tableParts count="2">
    <tablePart r:id="rId2"/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E019F-71D8-45E6-9B7A-9C3D5A4B82CC}">
  <dimension ref="A3:L42"/>
  <sheetViews>
    <sheetView workbookViewId="0">
      <selection activeCell="B7" sqref="B7:F7"/>
    </sheetView>
  </sheetViews>
  <sheetFormatPr baseColWidth="10" defaultRowHeight="14.5" x14ac:dyDescent="0.35"/>
  <cols>
    <col min="1" max="6" width="20.7265625" customWidth="1"/>
    <col min="7" max="8" width="15.6328125" customWidth="1"/>
    <col min="9" max="9" width="18.6328125" customWidth="1"/>
    <col min="10" max="12" width="18.7265625" customWidth="1"/>
  </cols>
  <sheetData>
    <row r="3" spans="1:12" x14ac:dyDescent="0.35">
      <c r="A3" s="23" t="s">
        <v>35</v>
      </c>
      <c r="B3" s="23"/>
      <c r="C3" s="23"/>
      <c r="D3" s="23"/>
      <c r="E3" s="23"/>
      <c r="F3" s="1"/>
      <c r="G3" s="23" t="s">
        <v>36</v>
      </c>
      <c r="H3" s="23"/>
      <c r="I3" s="23"/>
      <c r="J3" s="23"/>
      <c r="K3" s="23"/>
      <c r="L3" s="1"/>
    </row>
    <row r="4" spans="1:12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35">
      <c r="A5" s="18" t="s">
        <v>3</v>
      </c>
      <c r="B5" s="7" t="s">
        <v>4</v>
      </c>
      <c r="C5" s="7" t="s">
        <v>5</v>
      </c>
      <c r="D5" s="7" t="s">
        <v>6</v>
      </c>
      <c r="E5" s="8" t="s">
        <v>7</v>
      </c>
      <c r="F5" s="7" t="s">
        <v>41</v>
      </c>
      <c r="G5" s="1" t="s">
        <v>3</v>
      </c>
      <c r="H5" s="1" t="s">
        <v>2</v>
      </c>
      <c r="I5" s="1" t="s">
        <v>1</v>
      </c>
      <c r="J5" s="1" t="s">
        <v>0</v>
      </c>
      <c r="K5" s="1" t="s">
        <v>9</v>
      </c>
      <c r="L5" s="1"/>
    </row>
    <row r="6" spans="1:12" x14ac:dyDescent="0.35">
      <c r="A6" s="9">
        <v>1</v>
      </c>
      <c r="B6" s="10">
        <v>143</v>
      </c>
      <c r="C6" s="10">
        <v>152</v>
      </c>
      <c r="D6" s="10">
        <v>145</v>
      </c>
      <c r="E6" s="11">
        <f>SUM(Tabelle1361012161822263234[[#This Row],[1. Spiel]:[3. Spiel]])</f>
        <v>440</v>
      </c>
      <c r="F6" s="17">
        <f>AVERAGE(Tabelle1361012161822263234[[#This Row],[1. Spiel]:[3. Spiel]])</f>
        <v>146.66666666666666</v>
      </c>
      <c r="G6" s="15">
        <f>MAX(Tabelle1361012161822263234[Antreten])</f>
        <v>2</v>
      </c>
      <c r="H6" s="15">
        <f>SUM(Tabelle1361012161822263234[Pins Spieltag])</f>
        <v>875</v>
      </c>
      <c r="I6" s="15">
        <f>MAX(Tabelle1361012161822263234[[1. Spiel]:[3. Spiel]])</f>
        <v>161</v>
      </c>
      <c r="J6" s="15">
        <f>MAX(Tabelle1361012161822263234[Pins Spieltag])</f>
        <v>440</v>
      </c>
      <c r="K6" s="5">
        <f>AVERAGE(Tabelle1361012161822263234[[1. Spiel]:[3. Spiel]])</f>
        <v>145.83333333333334</v>
      </c>
      <c r="L6" s="1"/>
    </row>
    <row r="7" spans="1:12" x14ac:dyDescent="0.35">
      <c r="A7" s="9">
        <v>2</v>
      </c>
      <c r="B7" s="10">
        <v>161</v>
      </c>
      <c r="C7" s="10">
        <v>134</v>
      </c>
      <c r="D7" s="10">
        <v>140</v>
      </c>
      <c r="E7" s="11">
        <f>SUM(Tabelle1361012161822263234[[#This Row],[1. Spiel]:[3. Spiel]])</f>
        <v>435</v>
      </c>
      <c r="F7" s="10">
        <f>AVERAGE(Tabelle1361012161822263234[[#This Row],[1. Spiel]:[3. Spiel]])</f>
        <v>145</v>
      </c>
      <c r="G7" s="1"/>
      <c r="H7" s="1"/>
      <c r="I7" s="1"/>
      <c r="J7" s="1"/>
      <c r="K7" s="1"/>
      <c r="L7" s="1"/>
    </row>
    <row r="8" spans="1:12" x14ac:dyDescent="0.35">
      <c r="A8" s="9">
        <v>0</v>
      </c>
      <c r="B8" s="10"/>
      <c r="C8" s="10"/>
      <c r="D8" s="10"/>
      <c r="E8" s="11">
        <f>SUM(Tabelle1361012161822263234[[#This Row],[1. Spiel]:[3. Spiel]])</f>
        <v>0</v>
      </c>
      <c r="F8" s="10" t="e">
        <f>AVERAGE(Tabelle1361012161822263234[[#This Row],[1. Spiel]:[3. Spiel]])</f>
        <v>#DIV/0!</v>
      </c>
    </row>
    <row r="9" spans="1:12" x14ac:dyDescent="0.35">
      <c r="A9" s="9">
        <v>0</v>
      </c>
      <c r="B9" s="10"/>
      <c r="C9" s="10"/>
      <c r="D9" s="10"/>
      <c r="E9" s="11">
        <f>SUM(Tabelle1361012161822263234[[#This Row],[1. Spiel]:[3. Spiel]])</f>
        <v>0</v>
      </c>
      <c r="F9" s="10" t="e">
        <f>AVERAGE(Tabelle1361012161822263234[[#This Row],[1. Spiel]:[3. Spiel]])</f>
        <v>#DIV/0!</v>
      </c>
    </row>
    <row r="10" spans="1:12" x14ac:dyDescent="0.35">
      <c r="A10" s="9">
        <v>0</v>
      </c>
      <c r="B10" s="10"/>
      <c r="C10" s="10"/>
      <c r="D10" s="10"/>
      <c r="E10" s="11">
        <f>SUM(Tabelle1361012161822263234[[#This Row],[1. Spiel]:[3. Spiel]])</f>
        <v>0</v>
      </c>
      <c r="F10" s="10" t="e">
        <f>AVERAGE(Tabelle1361012161822263234[[#This Row],[1. Spiel]:[3. Spiel]])</f>
        <v>#DIV/0!</v>
      </c>
    </row>
    <row r="11" spans="1:12" x14ac:dyDescent="0.35">
      <c r="A11" s="9">
        <v>0</v>
      </c>
      <c r="B11" s="12"/>
      <c r="C11" s="10"/>
      <c r="D11" s="10"/>
      <c r="E11" s="11">
        <f>SUM(Tabelle1361012161822263234[[#This Row],[1. Spiel]:[3. Spiel]])</f>
        <v>0</v>
      </c>
      <c r="F11" s="10" t="e">
        <f>AVERAGE(Tabelle1361012161822263234[[#This Row],[1. Spiel]:[3. Spiel]])</f>
        <v>#DIV/0!</v>
      </c>
    </row>
    <row r="12" spans="1:12" x14ac:dyDescent="0.35">
      <c r="A12" s="9">
        <v>0</v>
      </c>
      <c r="B12" s="10"/>
      <c r="C12" s="10"/>
      <c r="D12" s="10"/>
      <c r="E12" s="11">
        <f>SUM(Tabelle1361012161822263234[[#This Row],[1. Spiel]:[3. Spiel]])</f>
        <v>0</v>
      </c>
      <c r="F12" s="10" t="e">
        <f>AVERAGE(Tabelle1361012161822263234[[#This Row],[1. Spiel]:[3. Spiel]])</f>
        <v>#DIV/0!</v>
      </c>
    </row>
    <row r="13" spans="1:12" x14ac:dyDescent="0.35">
      <c r="A13" s="9">
        <v>0</v>
      </c>
      <c r="B13" s="10"/>
      <c r="C13" s="10"/>
      <c r="D13" s="10"/>
      <c r="E13" s="11">
        <f>SUM(Tabelle1361012161822263234[[#This Row],[1. Spiel]:[3. Spiel]])</f>
        <v>0</v>
      </c>
      <c r="F13" s="10" t="e">
        <f>AVERAGE(Tabelle1361012161822263234[[#This Row],[1. Spiel]:[3. Spiel]])</f>
        <v>#DIV/0!</v>
      </c>
    </row>
    <row r="14" spans="1:12" x14ac:dyDescent="0.35">
      <c r="A14" s="9">
        <v>0</v>
      </c>
      <c r="B14" s="10"/>
      <c r="C14" s="10"/>
      <c r="D14" s="10"/>
      <c r="E14" s="11">
        <f>SUM(Tabelle1361012161822263234[[#This Row],[1. Spiel]:[3. Spiel]])</f>
        <v>0</v>
      </c>
      <c r="F14" s="10" t="e">
        <f>AVERAGE(Tabelle1361012161822263234[[#This Row],[1. Spiel]:[3. Spiel]])</f>
        <v>#DIV/0!</v>
      </c>
    </row>
    <row r="15" spans="1:12" x14ac:dyDescent="0.35">
      <c r="A15" s="9">
        <v>0</v>
      </c>
      <c r="B15" s="10"/>
      <c r="C15" s="10"/>
      <c r="D15" s="10"/>
      <c r="E15" s="11">
        <f>SUM(Tabelle1361012161822263234[[#This Row],[1. Spiel]:[3. Spiel]])</f>
        <v>0</v>
      </c>
      <c r="F15" s="10" t="e">
        <f>AVERAGE(Tabelle1361012161822263234[[#This Row],[1. Spiel]:[3. Spiel]])</f>
        <v>#DIV/0!</v>
      </c>
    </row>
    <row r="16" spans="1:12" x14ac:dyDescent="0.35">
      <c r="A16" s="9">
        <v>0</v>
      </c>
      <c r="B16" s="10"/>
      <c r="C16" s="10"/>
      <c r="D16" s="10"/>
      <c r="E16" s="11">
        <f>SUM(Tabelle1361012161822263234[[#This Row],[1. Spiel]:[3. Spiel]])</f>
        <v>0</v>
      </c>
      <c r="F16" s="10" t="e">
        <f>AVERAGE(Tabelle1361012161822263234[[#This Row],[1. Spiel]:[3. Spiel]])</f>
        <v>#DIV/0!</v>
      </c>
    </row>
    <row r="17" spans="1:9" x14ac:dyDescent="0.35">
      <c r="A17" s="9">
        <v>0</v>
      </c>
      <c r="B17" s="10"/>
      <c r="C17" s="10"/>
      <c r="D17" s="10"/>
      <c r="E17" s="11">
        <f>SUM(Tabelle1361012161822263234[[#This Row],[1. Spiel]:[3. Spiel]])</f>
        <v>0</v>
      </c>
      <c r="F17" s="10" t="e">
        <f>AVERAGE(Tabelle1361012161822263234[[#This Row],[1. Spiel]:[3. Spiel]])</f>
        <v>#DIV/0!</v>
      </c>
    </row>
    <row r="18" spans="1:9" x14ac:dyDescent="0.35">
      <c r="A18" s="9">
        <v>0</v>
      </c>
      <c r="B18" s="10"/>
      <c r="C18" s="10"/>
      <c r="D18" s="10"/>
      <c r="E18" s="11">
        <f>SUM(Tabelle1361012161822263234[[#This Row],[1. Spiel]:[3. Spiel]])</f>
        <v>0</v>
      </c>
      <c r="F18" s="10" t="e">
        <f>AVERAGE(Tabelle1361012161822263234[[#This Row],[1. Spiel]:[3. Spiel]])</f>
        <v>#DIV/0!</v>
      </c>
    </row>
    <row r="19" spans="1:9" ht="15.5" x14ac:dyDescent="0.35">
      <c r="A19" s="9">
        <v>0</v>
      </c>
      <c r="B19" s="10"/>
      <c r="C19" s="10"/>
      <c r="D19" s="10"/>
      <c r="E19" s="11">
        <f>SUM(Tabelle1361012161822263234[[#This Row],[1. Spiel]:[3. Spiel]])</f>
        <v>0</v>
      </c>
      <c r="F19" s="10" t="e">
        <f>AVERAGE(Tabelle1361012161822263234[[#This Row],[1. Spiel]:[3. Spiel]])</f>
        <v>#DIV/0!</v>
      </c>
      <c r="I19" s="3"/>
    </row>
    <row r="20" spans="1:9" x14ac:dyDescent="0.35">
      <c r="A20" s="9">
        <v>0</v>
      </c>
      <c r="B20" s="10"/>
      <c r="C20" s="10"/>
      <c r="D20" s="10"/>
      <c r="E20" s="11">
        <f>SUM(Tabelle1361012161822263234[[#This Row],[1. Spiel]:[3. Spiel]])</f>
        <v>0</v>
      </c>
      <c r="F20" s="10" t="e">
        <f>AVERAGE(Tabelle1361012161822263234[[#This Row],[1. Spiel]:[3. Spiel]])</f>
        <v>#DIV/0!</v>
      </c>
    </row>
    <row r="21" spans="1:9" x14ac:dyDescent="0.35">
      <c r="A21" s="9">
        <v>0</v>
      </c>
      <c r="B21" s="10"/>
      <c r="C21" s="10"/>
      <c r="D21" s="10"/>
      <c r="E21" s="11">
        <f>SUM(Tabelle1361012161822263234[[#This Row],[1. Spiel]:[3. Spiel]])</f>
        <v>0</v>
      </c>
      <c r="F21" s="10" t="e">
        <f>AVERAGE(Tabelle1361012161822263234[[#This Row],[1. Spiel]:[3. Spiel]])</f>
        <v>#DIV/0!</v>
      </c>
    </row>
    <row r="22" spans="1:9" x14ac:dyDescent="0.35">
      <c r="A22" s="9">
        <v>0</v>
      </c>
      <c r="B22" s="10"/>
      <c r="C22" s="10"/>
      <c r="D22" s="10"/>
      <c r="E22" s="11">
        <f>SUM(Tabelle1361012161822263234[[#This Row],[1. Spiel]:[3. Spiel]])</f>
        <v>0</v>
      </c>
      <c r="F22" s="10" t="e">
        <f>AVERAGE(Tabelle1361012161822263234[[#This Row],[1. Spiel]:[3. Spiel]])</f>
        <v>#DIV/0!</v>
      </c>
    </row>
    <row r="23" spans="1:9" x14ac:dyDescent="0.35">
      <c r="A23" s="9">
        <v>0</v>
      </c>
      <c r="B23" s="10"/>
      <c r="C23" s="10"/>
      <c r="D23" s="10"/>
      <c r="E23" s="11">
        <f>SUM(Tabelle1361012161822263234[[#This Row],[1. Spiel]:[3. Spiel]])</f>
        <v>0</v>
      </c>
      <c r="F23" s="10" t="e">
        <f>AVERAGE(Tabelle1361012161822263234[[#This Row],[1. Spiel]:[3. Spiel]])</f>
        <v>#DIV/0!</v>
      </c>
    </row>
    <row r="24" spans="1:9" x14ac:dyDescent="0.35">
      <c r="A24" s="9">
        <v>0</v>
      </c>
      <c r="B24" s="10"/>
      <c r="C24" s="10"/>
      <c r="D24" s="10"/>
      <c r="E24" s="11">
        <f>SUM(Tabelle1361012161822263234[[#This Row],[1. Spiel]:[3. Spiel]])</f>
        <v>0</v>
      </c>
      <c r="F24" s="10" t="e">
        <f>AVERAGE(Tabelle1361012161822263234[[#This Row],[1. Spiel]:[3. Spiel]])</f>
        <v>#DIV/0!</v>
      </c>
    </row>
    <row r="25" spans="1:9" x14ac:dyDescent="0.35">
      <c r="A25" s="13">
        <v>0</v>
      </c>
      <c r="B25" s="16"/>
      <c r="C25" s="16"/>
      <c r="D25" s="16"/>
      <c r="E25" s="14">
        <f>SUM(Tabelle1361012161822263234[[#This Row],[1. Spiel]:[3. Spiel]])</f>
        <v>0</v>
      </c>
      <c r="F25" s="16" t="e">
        <f>AVERAGE(Tabelle1361012161822263234[[#This Row],[1. Spiel]:[3. Spiel]])</f>
        <v>#DIV/0!</v>
      </c>
    </row>
    <row r="39" spans="3:4" x14ac:dyDescent="0.35">
      <c r="C39" s="1"/>
      <c r="D39" s="1"/>
    </row>
    <row r="40" spans="3:4" x14ac:dyDescent="0.35">
      <c r="C40" s="1"/>
      <c r="D40" s="1"/>
    </row>
    <row r="41" spans="3:4" x14ac:dyDescent="0.35">
      <c r="C41" s="1"/>
      <c r="D41" s="2"/>
    </row>
    <row r="42" spans="3:4" x14ac:dyDescent="0.35">
      <c r="C42" s="1"/>
      <c r="D42" s="1"/>
    </row>
  </sheetData>
  <mergeCells count="2">
    <mergeCell ref="A3:E3"/>
    <mergeCell ref="G3:K3"/>
  </mergeCells>
  <pageMargins left="0.7" right="0.7" top="0.78740157499999996" bottom="0.78740157499999996" header="0.3" footer="0.3"/>
  <drawing r:id="rId1"/>
  <tableParts count="2">
    <tablePart r:id="rId2"/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54E56-86C7-4B52-AC65-45F200F11BE0}">
  <dimension ref="A3:L42"/>
  <sheetViews>
    <sheetView tabSelected="1" workbookViewId="0">
      <selection activeCell="B9" sqref="B9:F9"/>
    </sheetView>
  </sheetViews>
  <sheetFormatPr baseColWidth="10" defaultRowHeight="14.5" x14ac:dyDescent="0.35"/>
  <cols>
    <col min="1" max="6" width="20.7265625" customWidth="1"/>
    <col min="7" max="8" width="15.6328125" customWidth="1"/>
    <col min="9" max="9" width="18.6328125" customWidth="1"/>
    <col min="10" max="12" width="18.7265625" customWidth="1"/>
  </cols>
  <sheetData>
    <row r="3" spans="1:12" x14ac:dyDescent="0.35">
      <c r="A3" s="23" t="s">
        <v>37</v>
      </c>
      <c r="B3" s="23"/>
      <c r="C3" s="23"/>
      <c r="D3" s="23"/>
      <c r="E3" s="23"/>
      <c r="F3" s="1"/>
      <c r="G3" s="23" t="s">
        <v>38</v>
      </c>
      <c r="H3" s="23"/>
      <c r="I3" s="23"/>
      <c r="J3" s="23"/>
      <c r="K3" s="23"/>
      <c r="L3" s="1"/>
    </row>
    <row r="4" spans="1:12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35">
      <c r="A5" s="18" t="s">
        <v>3</v>
      </c>
      <c r="B5" s="7" t="s">
        <v>4</v>
      </c>
      <c r="C5" s="7" t="s">
        <v>5</v>
      </c>
      <c r="D5" s="7" t="s">
        <v>6</v>
      </c>
      <c r="E5" s="8" t="s">
        <v>7</v>
      </c>
      <c r="F5" s="7" t="s">
        <v>41</v>
      </c>
      <c r="G5" s="1" t="s">
        <v>3</v>
      </c>
      <c r="H5" s="1" t="s">
        <v>2</v>
      </c>
      <c r="I5" s="1" t="s">
        <v>1</v>
      </c>
      <c r="J5" s="1" t="s">
        <v>0</v>
      </c>
      <c r="K5" s="1" t="s">
        <v>9</v>
      </c>
      <c r="L5" s="1"/>
    </row>
    <row r="6" spans="1:12" x14ac:dyDescent="0.35">
      <c r="A6" s="9">
        <v>1</v>
      </c>
      <c r="B6" s="10">
        <v>137</v>
      </c>
      <c r="C6" s="10">
        <v>126</v>
      </c>
      <c r="D6" s="10">
        <v>114</v>
      </c>
      <c r="E6" s="11">
        <f>SUM(Tabelle136101216182226323436[[#This Row],[1. Spiel]:[3. Spiel]])</f>
        <v>377</v>
      </c>
      <c r="F6" s="20">
        <f>AVERAGE(Tabelle136101216182226323436[[#This Row],[1. Spiel]:[3. Spiel]])</f>
        <v>125.66666666666667</v>
      </c>
      <c r="G6" s="15">
        <f>MAX(Tabelle136101216182226323436[Antreten])</f>
        <v>4</v>
      </c>
      <c r="H6" s="15">
        <f>SUM(Tabelle136101216182226323436[Pins Spieltag])</f>
        <v>1516</v>
      </c>
      <c r="I6" s="15">
        <f>MAX(Tabelle136101216182226323436[[1. Spiel]:[3. Spiel]])</f>
        <v>172</v>
      </c>
      <c r="J6" s="15">
        <f>MAX(Tabelle136101216182226323436[Pins Spieltag])</f>
        <v>435</v>
      </c>
      <c r="K6" s="5">
        <f>AVERAGE(Tabelle136101216182226323436[[1. Spiel]:[3. Spiel]])</f>
        <v>126.33333333333333</v>
      </c>
      <c r="L6" s="1"/>
    </row>
    <row r="7" spans="1:12" x14ac:dyDescent="0.35">
      <c r="A7" s="9">
        <v>2</v>
      </c>
      <c r="B7" s="10">
        <v>118</v>
      </c>
      <c r="C7" s="10">
        <v>105</v>
      </c>
      <c r="D7" s="10">
        <v>89</v>
      </c>
      <c r="E7" s="11">
        <f>SUM(Tabelle136101216182226323436[[#This Row],[1. Spiel]:[3. Spiel]])</f>
        <v>312</v>
      </c>
      <c r="F7" s="12">
        <f>AVERAGE(Tabelle136101216182226323436[[#This Row],[1. Spiel]:[3. Spiel]])</f>
        <v>104</v>
      </c>
      <c r="G7" s="1"/>
      <c r="H7" s="1"/>
      <c r="I7" s="1"/>
      <c r="J7" s="1"/>
      <c r="K7" s="1"/>
      <c r="L7" s="1"/>
    </row>
    <row r="8" spans="1:12" x14ac:dyDescent="0.35">
      <c r="A8" s="9">
        <v>3</v>
      </c>
      <c r="B8" s="10">
        <v>128</v>
      </c>
      <c r="C8" s="10">
        <v>172</v>
      </c>
      <c r="D8" s="10">
        <v>135</v>
      </c>
      <c r="E8" s="11">
        <f>SUM(Tabelle136101216182226323436[[#This Row],[1. Spiel]:[3. Spiel]])</f>
        <v>435</v>
      </c>
      <c r="F8" s="12">
        <f>AVERAGE(Tabelle136101216182226323436[[#This Row],[1. Spiel]:[3. Spiel]])</f>
        <v>145</v>
      </c>
    </row>
    <row r="9" spans="1:12" x14ac:dyDescent="0.35">
      <c r="A9" s="9">
        <v>4</v>
      </c>
      <c r="B9" s="10">
        <v>127</v>
      </c>
      <c r="C9" s="10">
        <v>154</v>
      </c>
      <c r="D9" s="10">
        <v>111</v>
      </c>
      <c r="E9" s="11">
        <f>SUM(Tabelle136101216182226323436[[#This Row],[1. Spiel]:[3. Spiel]])</f>
        <v>392</v>
      </c>
      <c r="F9" s="12">
        <f>AVERAGE(Tabelle136101216182226323436[[#This Row],[1. Spiel]:[3. Spiel]])</f>
        <v>130.66666666666666</v>
      </c>
    </row>
    <row r="10" spans="1:12" x14ac:dyDescent="0.35">
      <c r="A10" s="9">
        <v>0</v>
      </c>
      <c r="B10" s="10"/>
      <c r="C10" s="10"/>
      <c r="D10" s="10"/>
      <c r="E10" s="11">
        <f>SUM(Tabelle136101216182226323436[[#This Row],[1. Spiel]:[3. Spiel]])</f>
        <v>0</v>
      </c>
      <c r="F10" s="12" t="e">
        <f>AVERAGE(Tabelle136101216182226323436[[#This Row],[1. Spiel]:[3. Spiel]])</f>
        <v>#DIV/0!</v>
      </c>
    </row>
    <row r="11" spans="1:12" x14ac:dyDescent="0.35">
      <c r="A11" s="9">
        <v>0</v>
      </c>
      <c r="B11" s="12"/>
      <c r="C11" s="10"/>
      <c r="D11" s="10"/>
      <c r="E11" s="11">
        <f>SUM(Tabelle136101216182226323436[[#This Row],[1. Spiel]:[3. Spiel]])</f>
        <v>0</v>
      </c>
      <c r="F11" s="12" t="e">
        <f>AVERAGE(Tabelle136101216182226323436[[#This Row],[1. Spiel]:[3. Spiel]])</f>
        <v>#DIV/0!</v>
      </c>
    </row>
    <row r="12" spans="1:12" x14ac:dyDescent="0.35">
      <c r="A12" s="9">
        <v>0</v>
      </c>
      <c r="B12" s="10"/>
      <c r="C12" s="10"/>
      <c r="D12" s="10"/>
      <c r="E12" s="11">
        <f>SUM(Tabelle136101216182226323436[[#This Row],[1. Spiel]:[3. Spiel]])</f>
        <v>0</v>
      </c>
      <c r="F12" s="12" t="e">
        <f>AVERAGE(Tabelle136101216182226323436[[#This Row],[1. Spiel]:[3. Spiel]])</f>
        <v>#DIV/0!</v>
      </c>
    </row>
    <row r="13" spans="1:12" x14ac:dyDescent="0.35">
      <c r="A13" s="9">
        <v>0</v>
      </c>
      <c r="B13" s="10"/>
      <c r="C13" s="10"/>
      <c r="D13" s="10"/>
      <c r="E13" s="11">
        <f>SUM(Tabelle136101216182226323436[[#This Row],[1. Spiel]:[3. Spiel]])</f>
        <v>0</v>
      </c>
      <c r="F13" s="12" t="e">
        <f>AVERAGE(Tabelle136101216182226323436[[#This Row],[1. Spiel]:[3. Spiel]])</f>
        <v>#DIV/0!</v>
      </c>
    </row>
    <row r="14" spans="1:12" x14ac:dyDescent="0.35">
      <c r="A14" s="9">
        <v>0</v>
      </c>
      <c r="B14" s="10"/>
      <c r="C14" s="10"/>
      <c r="D14" s="10"/>
      <c r="E14" s="11">
        <f>SUM(Tabelle136101216182226323436[[#This Row],[1. Spiel]:[3. Spiel]])</f>
        <v>0</v>
      </c>
      <c r="F14" s="12" t="e">
        <f>AVERAGE(Tabelle136101216182226323436[[#This Row],[1. Spiel]:[3. Spiel]])</f>
        <v>#DIV/0!</v>
      </c>
    </row>
    <row r="15" spans="1:12" x14ac:dyDescent="0.35">
      <c r="A15" s="9">
        <v>0</v>
      </c>
      <c r="B15" s="10"/>
      <c r="C15" s="10"/>
      <c r="D15" s="10"/>
      <c r="E15" s="11">
        <f>SUM(Tabelle136101216182226323436[[#This Row],[1. Spiel]:[3. Spiel]])</f>
        <v>0</v>
      </c>
      <c r="F15" s="12" t="e">
        <f>AVERAGE(Tabelle136101216182226323436[[#This Row],[1. Spiel]:[3. Spiel]])</f>
        <v>#DIV/0!</v>
      </c>
    </row>
    <row r="16" spans="1:12" x14ac:dyDescent="0.35">
      <c r="A16" s="9">
        <v>0</v>
      </c>
      <c r="B16" s="10"/>
      <c r="C16" s="10"/>
      <c r="D16" s="10"/>
      <c r="E16" s="11">
        <f>SUM(Tabelle136101216182226323436[[#This Row],[1. Spiel]:[3. Spiel]])</f>
        <v>0</v>
      </c>
      <c r="F16" s="12" t="e">
        <f>AVERAGE(Tabelle136101216182226323436[[#This Row],[1. Spiel]:[3. Spiel]])</f>
        <v>#DIV/0!</v>
      </c>
    </row>
    <row r="17" spans="1:9" x14ac:dyDescent="0.35">
      <c r="A17" s="9">
        <v>0</v>
      </c>
      <c r="B17" s="10"/>
      <c r="C17" s="10"/>
      <c r="D17" s="10"/>
      <c r="E17" s="11">
        <f>SUM(Tabelle136101216182226323436[[#This Row],[1. Spiel]:[3. Spiel]])</f>
        <v>0</v>
      </c>
      <c r="F17" s="12" t="e">
        <f>AVERAGE(Tabelle136101216182226323436[[#This Row],[1. Spiel]:[3. Spiel]])</f>
        <v>#DIV/0!</v>
      </c>
    </row>
    <row r="18" spans="1:9" x14ac:dyDescent="0.35">
      <c r="A18" s="9">
        <v>0</v>
      </c>
      <c r="B18" s="10"/>
      <c r="C18" s="10"/>
      <c r="D18" s="10"/>
      <c r="E18" s="11">
        <f>SUM(Tabelle136101216182226323436[[#This Row],[1. Spiel]:[3. Spiel]])</f>
        <v>0</v>
      </c>
      <c r="F18" s="12" t="e">
        <f>AVERAGE(Tabelle136101216182226323436[[#This Row],[1. Spiel]:[3. Spiel]])</f>
        <v>#DIV/0!</v>
      </c>
    </row>
    <row r="19" spans="1:9" ht="15.5" x14ac:dyDescent="0.35">
      <c r="A19" s="9">
        <v>0</v>
      </c>
      <c r="B19" s="10"/>
      <c r="C19" s="10"/>
      <c r="D19" s="10"/>
      <c r="E19" s="11">
        <f>SUM(Tabelle136101216182226323436[[#This Row],[1. Spiel]:[3. Spiel]])</f>
        <v>0</v>
      </c>
      <c r="F19" s="12" t="e">
        <f>AVERAGE(Tabelle136101216182226323436[[#This Row],[1. Spiel]:[3. Spiel]])</f>
        <v>#DIV/0!</v>
      </c>
      <c r="I19" s="3"/>
    </row>
    <row r="20" spans="1:9" x14ac:dyDescent="0.35">
      <c r="A20" s="9">
        <v>0</v>
      </c>
      <c r="B20" s="10"/>
      <c r="C20" s="10"/>
      <c r="D20" s="10"/>
      <c r="E20" s="11">
        <f>SUM(Tabelle136101216182226323436[[#This Row],[1. Spiel]:[3. Spiel]])</f>
        <v>0</v>
      </c>
      <c r="F20" s="12" t="e">
        <f>AVERAGE(Tabelle136101216182226323436[[#This Row],[1. Spiel]:[3. Spiel]])</f>
        <v>#DIV/0!</v>
      </c>
    </row>
    <row r="21" spans="1:9" x14ac:dyDescent="0.35">
      <c r="A21" s="9">
        <v>0</v>
      </c>
      <c r="B21" s="10"/>
      <c r="C21" s="10"/>
      <c r="D21" s="10"/>
      <c r="E21" s="11">
        <f>SUM(Tabelle136101216182226323436[[#This Row],[1. Spiel]:[3. Spiel]])</f>
        <v>0</v>
      </c>
      <c r="F21" s="12" t="e">
        <f>AVERAGE(Tabelle136101216182226323436[[#This Row],[1. Spiel]:[3. Spiel]])</f>
        <v>#DIV/0!</v>
      </c>
    </row>
    <row r="22" spans="1:9" x14ac:dyDescent="0.35">
      <c r="A22" s="9">
        <v>0</v>
      </c>
      <c r="B22" s="10"/>
      <c r="C22" s="10"/>
      <c r="D22" s="10"/>
      <c r="E22" s="11">
        <f>SUM(Tabelle136101216182226323436[[#This Row],[1. Spiel]:[3. Spiel]])</f>
        <v>0</v>
      </c>
      <c r="F22" s="12" t="e">
        <f>AVERAGE(Tabelle136101216182226323436[[#This Row],[1. Spiel]:[3. Spiel]])</f>
        <v>#DIV/0!</v>
      </c>
    </row>
    <row r="23" spans="1:9" x14ac:dyDescent="0.35">
      <c r="A23" s="9">
        <v>0</v>
      </c>
      <c r="B23" s="10"/>
      <c r="C23" s="10"/>
      <c r="D23" s="10"/>
      <c r="E23" s="11">
        <f>SUM(Tabelle136101216182226323436[[#This Row],[1. Spiel]:[3. Spiel]])</f>
        <v>0</v>
      </c>
      <c r="F23" s="12" t="e">
        <f>AVERAGE(Tabelle136101216182226323436[[#This Row],[1. Spiel]:[3. Spiel]])</f>
        <v>#DIV/0!</v>
      </c>
    </row>
    <row r="24" spans="1:9" x14ac:dyDescent="0.35">
      <c r="A24" s="9">
        <v>0</v>
      </c>
      <c r="B24" s="10"/>
      <c r="C24" s="10"/>
      <c r="D24" s="10"/>
      <c r="E24" s="11">
        <f>SUM(Tabelle136101216182226323436[[#This Row],[1. Spiel]:[3. Spiel]])</f>
        <v>0</v>
      </c>
      <c r="F24" s="12" t="e">
        <f>AVERAGE(Tabelle136101216182226323436[[#This Row],[1. Spiel]:[3. Spiel]])</f>
        <v>#DIV/0!</v>
      </c>
    </row>
    <row r="25" spans="1:9" x14ac:dyDescent="0.35">
      <c r="A25" s="13">
        <v>0</v>
      </c>
      <c r="B25" s="16"/>
      <c r="C25" s="16"/>
      <c r="D25" s="16"/>
      <c r="E25" s="14">
        <f>SUM(Tabelle136101216182226323436[[#This Row],[1. Spiel]:[3. Spiel]])</f>
        <v>0</v>
      </c>
      <c r="F25" s="21" t="e">
        <f>AVERAGE(Tabelle136101216182226323436[[#This Row],[1. Spiel]:[3. Spiel]])</f>
        <v>#DIV/0!</v>
      </c>
    </row>
    <row r="39" spans="3:4" x14ac:dyDescent="0.35">
      <c r="C39" s="1"/>
      <c r="D39" s="1"/>
    </row>
    <row r="40" spans="3:4" x14ac:dyDescent="0.35">
      <c r="C40" s="1"/>
      <c r="D40" s="1"/>
    </row>
    <row r="41" spans="3:4" x14ac:dyDescent="0.35">
      <c r="C41" s="1"/>
      <c r="D41" s="2"/>
    </row>
    <row r="42" spans="3:4" x14ac:dyDescent="0.35">
      <c r="C42" s="1"/>
      <c r="D42" s="1"/>
    </row>
  </sheetData>
  <mergeCells count="2">
    <mergeCell ref="A3:E3"/>
    <mergeCell ref="G3:K3"/>
  </mergeCells>
  <pageMargins left="0.7" right="0.7" top="0.78740157499999996" bottom="0.78740157499999996" header="0.3" footer="0.3"/>
  <drawing r:id="rId1"/>
  <tableParts count="2">
    <tablePart r:id="rId2"/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0D690-77E1-4281-8FBD-0EE404816A49}">
  <dimension ref="A3:L42"/>
  <sheetViews>
    <sheetView workbookViewId="0">
      <selection activeCell="B8" sqref="B8:F8"/>
    </sheetView>
  </sheetViews>
  <sheetFormatPr baseColWidth="10" defaultRowHeight="14.5" x14ac:dyDescent="0.35"/>
  <cols>
    <col min="1" max="6" width="20.7265625" customWidth="1"/>
    <col min="7" max="8" width="15.6328125" customWidth="1"/>
    <col min="9" max="9" width="18.6328125" customWidth="1"/>
    <col min="10" max="12" width="18.7265625" customWidth="1"/>
  </cols>
  <sheetData>
    <row r="3" spans="1:12" x14ac:dyDescent="0.35">
      <c r="A3" s="23" t="s">
        <v>31</v>
      </c>
      <c r="B3" s="23"/>
      <c r="C3" s="23"/>
      <c r="D3" s="23"/>
      <c r="E3" s="23"/>
      <c r="F3" s="1"/>
      <c r="G3" s="23" t="s">
        <v>32</v>
      </c>
      <c r="H3" s="23"/>
      <c r="I3" s="23"/>
      <c r="J3" s="23"/>
      <c r="K3" s="23"/>
      <c r="L3" s="1"/>
    </row>
    <row r="4" spans="1:12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35">
      <c r="A5" s="18" t="s">
        <v>3</v>
      </c>
      <c r="B5" s="7" t="s">
        <v>4</v>
      </c>
      <c r="C5" s="7" t="s">
        <v>5</v>
      </c>
      <c r="D5" s="7" t="s">
        <v>6</v>
      </c>
      <c r="E5" s="8" t="s">
        <v>7</v>
      </c>
      <c r="F5" s="7" t="s">
        <v>41</v>
      </c>
      <c r="G5" s="1" t="s">
        <v>3</v>
      </c>
      <c r="H5" s="1" t="s">
        <v>2</v>
      </c>
      <c r="I5" s="1" t="s">
        <v>1</v>
      </c>
      <c r="J5" s="1" t="s">
        <v>0</v>
      </c>
      <c r="K5" s="1" t="s">
        <v>9</v>
      </c>
      <c r="L5" s="1"/>
    </row>
    <row r="6" spans="1:12" x14ac:dyDescent="0.35">
      <c r="A6" s="9">
        <v>1</v>
      </c>
      <c r="B6" s="10">
        <v>116</v>
      </c>
      <c r="C6" s="10">
        <v>95</v>
      </c>
      <c r="D6" s="10">
        <v>157</v>
      </c>
      <c r="E6" s="11">
        <f>SUM(Tabelle13610121618222630[[#This Row],[1. Spiel]:[3. Spiel]])</f>
        <v>368</v>
      </c>
      <c r="F6" s="20">
        <f>AVERAGE(Tabelle13610121618222630[[#This Row],[1. Spiel]:[3. Spiel]])</f>
        <v>122.66666666666667</v>
      </c>
      <c r="G6" s="15">
        <f>MAX(Tabelle13610121618222630[Antreten])</f>
        <v>3</v>
      </c>
      <c r="H6" s="15">
        <f>SUM(Tabelle13610121618222630[Pins Spieltag])</f>
        <v>1184</v>
      </c>
      <c r="I6" s="15">
        <f>MAX(Tabelle13610121618222630[[1. Spiel]:[3. Spiel]])</f>
        <v>158</v>
      </c>
      <c r="J6" s="15">
        <f>MAX(Tabelle13610121618222630[Pins Spieltag])</f>
        <v>455</v>
      </c>
      <c r="K6" s="5">
        <f>AVERAGE(Tabelle13610121618222630[[1. Spiel]:[3. Spiel]])</f>
        <v>131.55555555555554</v>
      </c>
      <c r="L6" s="1"/>
    </row>
    <row r="7" spans="1:12" x14ac:dyDescent="0.35">
      <c r="A7" s="9">
        <v>2</v>
      </c>
      <c r="B7" s="10">
        <v>115</v>
      </c>
      <c r="C7" s="10">
        <v>147</v>
      </c>
      <c r="D7" s="10">
        <v>99</v>
      </c>
      <c r="E7" s="11">
        <f>SUM(Tabelle13610121618222630[[#This Row],[1. Spiel]:[3. Spiel]])</f>
        <v>361</v>
      </c>
      <c r="F7" s="12">
        <f>AVERAGE(Tabelle13610121618222630[[#This Row],[1. Spiel]:[3. Spiel]])</f>
        <v>120.33333333333333</v>
      </c>
      <c r="G7" s="1"/>
      <c r="H7" s="1"/>
      <c r="I7" s="1"/>
      <c r="J7" s="1"/>
      <c r="K7" s="1"/>
      <c r="L7" s="1"/>
    </row>
    <row r="8" spans="1:12" x14ac:dyDescent="0.35">
      <c r="A8" s="9">
        <v>3</v>
      </c>
      <c r="B8" s="10">
        <v>143</v>
      </c>
      <c r="C8" s="10">
        <v>154</v>
      </c>
      <c r="D8" s="10">
        <v>158</v>
      </c>
      <c r="E8" s="11">
        <f>SUM(Tabelle13610121618222630[[#This Row],[1. Spiel]:[3. Spiel]])</f>
        <v>455</v>
      </c>
      <c r="F8" s="12">
        <f>AVERAGE(Tabelle13610121618222630[[#This Row],[1. Spiel]:[3. Spiel]])</f>
        <v>151.66666666666666</v>
      </c>
    </row>
    <row r="9" spans="1:12" x14ac:dyDescent="0.35">
      <c r="A9" s="9">
        <v>0</v>
      </c>
      <c r="B9" s="10"/>
      <c r="C9" s="10"/>
      <c r="D9" s="10"/>
      <c r="E9" s="11">
        <f>SUM(Tabelle13610121618222630[[#This Row],[1. Spiel]:[3. Spiel]])</f>
        <v>0</v>
      </c>
      <c r="F9" s="12" t="e">
        <f>AVERAGE(Tabelle13610121618222630[[#This Row],[1. Spiel]:[3. Spiel]])</f>
        <v>#DIV/0!</v>
      </c>
    </row>
    <row r="10" spans="1:12" x14ac:dyDescent="0.35">
      <c r="A10" s="9">
        <v>0</v>
      </c>
      <c r="B10" s="10"/>
      <c r="C10" s="10"/>
      <c r="D10" s="10"/>
      <c r="E10" s="11">
        <f>SUM(Tabelle13610121618222630[[#This Row],[1. Spiel]:[3. Spiel]])</f>
        <v>0</v>
      </c>
      <c r="F10" s="12" t="e">
        <f>AVERAGE(Tabelle13610121618222630[[#This Row],[1. Spiel]:[3. Spiel]])</f>
        <v>#DIV/0!</v>
      </c>
    </row>
    <row r="11" spans="1:12" x14ac:dyDescent="0.35">
      <c r="A11" s="9">
        <v>0</v>
      </c>
      <c r="B11" s="12"/>
      <c r="C11" s="10"/>
      <c r="D11" s="10"/>
      <c r="E11" s="11">
        <f>SUM(Tabelle13610121618222630[[#This Row],[1. Spiel]:[3. Spiel]])</f>
        <v>0</v>
      </c>
      <c r="F11" s="12" t="e">
        <f>AVERAGE(Tabelle13610121618222630[[#This Row],[1. Spiel]:[3. Spiel]])</f>
        <v>#DIV/0!</v>
      </c>
    </row>
    <row r="12" spans="1:12" x14ac:dyDescent="0.35">
      <c r="A12" s="9">
        <v>0</v>
      </c>
      <c r="B12" s="10"/>
      <c r="C12" s="10"/>
      <c r="D12" s="10"/>
      <c r="E12" s="11">
        <f>SUM(Tabelle13610121618222630[[#This Row],[1. Spiel]:[3. Spiel]])</f>
        <v>0</v>
      </c>
      <c r="F12" s="12" t="e">
        <f>AVERAGE(Tabelle13610121618222630[[#This Row],[1. Spiel]:[3. Spiel]])</f>
        <v>#DIV/0!</v>
      </c>
    </row>
    <row r="13" spans="1:12" x14ac:dyDescent="0.35">
      <c r="A13" s="9">
        <v>0</v>
      </c>
      <c r="B13" s="10"/>
      <c r="C13" s="10"/>
      <c r="D13" s="10"/>
      <c r="E13" s="11">
        <f>SUM(Tabelle13610121618222630[[#This Row],[1. Spiel]:[3. Spiel]])</f>
        <v>0</v>
      </c>
      <c r="F13" s="12" t="e">
        <f>AVERAGE(Tabelle13610121618222630[[#This Row],[1. Spiel]:[3. Spiel]])</f>
        <v>#DIV/0!</v>
      </c>
    </row>
    <row r="14" spans="1:12" x14ac:dyDescent="0.35">
      <c r="A14" s="9">
        <v>0</v>
      </c>
      <c r="B14" s="10"/>
      <c r="C14" s="10"/>
      <c r="D14" s="10"/>
      <c r="E14" s="11">
        <f>SUM(Tabelle13610121618222630[[#This Row],[1. Spiel]:[3. Spiel]])</f>
        <v>0</v>
      </c>
      <c r="F14" s="12" t="e">
        <f>AVERAGE(Tabelle13610121618222630[[#This Row],[1. Spiel]:[3. Spiel]])</f>
        <v>#DIV/0!</v>
      </c>
    </row>
    <row r="15" spans="1:12" x14ac:dyDescent="0.35">
      <c r="A15" s="9">
        <v>0</v>
      </c>
      <c r="B15" s="10"/>
      <c r="C15" s="10"/>
      <c r="D15" s="10"/>
      <c r="E15" s="11">
        <f>SUM(Tabelle13610121618222630[[#This Row],[1. Spiel]:[3. Spiel]])</f>
        <v>0</v>
      </c>
      <c r="F15" s="12" t="e">
        <f>AVERAGE(Tabelle13610121618222630[[#This Row],[1. Spiel]:[3. Spiel]])</f>
        <v>#DIV/0!</v>
      </c>
    </row>
    <row r="16" spans="1:12" x14ac:dyDescent="0.35">
      <c r="A16" s="9">
        <v>0</v>
      </c>
      <c r="B16" s="10"/>
      <c r="C16" s="10"/>
      <c r="D16" s="10"/>
      <c r="E16" s="11">
        <f>SUM(Tabelle13610121618222630[[#This Row],[1. Spiel]:[3. Spiel]])</f>
        <v>0</v>
      </c>
      <c r="F16" s="12" t="e">
        <f>AVERAGE(Tabelle13610121618222630[[#This Row],[1. Spiel]:[3. Spiel]])</f>
        <v>#DIV/0!</v>
      </c>
    </row>
    <row r="17" spans="1:9" x14ac:dyDescent="0.35">
      <c r="A17" s="9">
        <v>0</v>
      </c>
      <c r="B17" s="10"/>
      <c r="C17" s="10"/>
      <c r="D17" s="10"/>
      <c r="E17" s="11">
        <f>SUM(Tabelle13610121618222630[[#This Row],[1. Spiel]:[3. Spiel]])</f>
        <v>0</v>
      </c>
      <c r="F17" s="12" t="e">
        <f>AVERAGE(Tabelle13610121618222630[[#This Row],[1. Spiel]:[3. Spiel]])</f>
        <v>#DIV/0!</v>
      </c>
    </row>
    <row r="18" spans="1:9" x14ac:dyDescent="0.35">
      <c r="A18" s="9">
        <v>0</v>
      </c>
      <c r="B18" s="10"/>
      <c r="C18" s="10"/>
      <c r="D18" s="10"/>
      <c r="E18" s="11">
        <f>SUM(Tabelle13610121618222630[[#This Row],[1. Spiel]:[3. Spiel]])</f>
        <v>0</v>
      </c>
      <c r="F18" s="12" t="e">
        <f>AVERAGE(Tabelle13610121618222630[[#This Row],[1. Spiel]:[3. Spiel]])</f>
        <v>#DIV/0!</v>
      </c>
    </row>
    <row r="19" spans="1:9" ht="15.5" x14ac:dyDescent="0.35">
      <c r="A19" s="9">
        <v>0</v>
      </c>
      <c r="B19" s="10"/>
      <c r="C19" s="10"/>
      <c r="D19" s="10"/>
      <c r="E19" s="11">
        <f>SUM(Tabelle13610121618222630[[#This Row],[1. Spiel]:[3. Spiel]])</f>
        <v>0</v>
      </c>
      <c r="F19" s="12" t="e">
        <f>AVERAGE(Tabelle13610121618222630[[#This Row],[1. Spiel]:[3. Spiel]])</f>
        <v>#DIV/0!</v>
      </c>
      <c r="I19" s="3"/>
    </row>
    <row r="20" spans="1:9" x14ac:dyDescent="0.35">
      <c r="A20" s="9">
        <v>0</v>
      </c>
      <c r="B20" s="10"/>
      <c r="C20" s="10"/>
      <c r="D20" s="10"/>
      <c r="E20" s="11">
        <f>SUM(Tabelle13610121618222630[[#This Row],[1. Spiel]:[3. Spiel]])</f>
        <v>0</v>
      </c>
      <c r="F20" s="12" t="e">
        <f>AVERAGE(Tabelle13610121618222630[[#This Row],[1. Spiel]:[3. Spiel]])</f>
        <v>#DIV/0!</v>
      </c>
    </row>
    <row r="21" spans="1:9" x14ac:dyDescent="0.35">
      <c r="A21" s="9">
        <v>0</v>
      </c>
      <c r="B21" s="10"/>
      <c r="C21" s="10"/>
      <c r="D21" s="10"/>
      <c r="E21" s="11">
        <f>SUM(Tabelle13610121618222630[[#This Row],[1. Spiel]:[3. Spiel]])</f>
        <v>0</v>
      </c>
      <c r="F21" s="12" t="e">
        <f>AVERAGE(Tabelle13610121618222630[[#This Row],[1. Spiel]:[3. Spiel]])</f>
        <v>#DIV/0!</v>
      </c>
    </row>
    <row r="22" spans="1:9" x14ac:dyDescent="0.35">
      <c r="A22" s="9">
        <v>0</v>
      </c>
      <c r="B22" s="10"/>
      <c r="C22" s="10"/>
      <c r="D22" s="10"/>
      <c r="E22" s="11">
        <f>SUM(Tabelle13610121618222630[[#This Row],[1. Spiel]:[3. Spiel]])</f>
        <v>0</v>
      </c>
      <c r="F22" s="12" t="e">
        <f>AVERAGE(Tabelle13610121618222630[[#This Row],[1. Spiel]:[3. Spiel]])</f>
        <v>#DIV/0!</v>
      </c>
    </row>
    <row r="23" spans="1:9" x14ac:dyDescent="0.35">
      <c r="A23" s="9">
        <v>0</v>
      </c>
      <c r="B23" s="10"/>
      <c r="C23" s="10"/>
      <c r="D23" s="10"/>
      <c r="E23" s="11">
        <f>SUM(Tabelle13610121618222630[[#This Row],[1. Spiel]:[3. Spiel]])</f>
        <v>0</v>
      </c>
      <c r="F23" s="12" t="e">
        <f>AVERAGE(Tabelle13610121618222630[[#This Row],[1. Spiel]:[3. Spiel]])</f>
        <v>#DIV/0!</v>
      </c>
    </row>
    <row r="24" spans="1:9" x14ac:dyDescent="0.35">
      <c r="A24" s="9">
        <v>0</v>
      </c>
      <c r="B24" s="10"/>
      <c r="C24" s="10"/>
      <c r="D24" s="10"/>
      <c r="E24" s="11">
        <f>SUM(Tabelle13610121618222630[[#This Row],[1. Spiel]:[3. Spiel]])</f>
        <v>0</v>
      </c>
      <c r="F24" s="12" t="e">
        <f>AVERAGE(Tabelle13610121618222630[[#This Row],[1. Spiel]:[3. Spiel]])</f>
        <v>#DIV/0!</v>
      </c>
    </row>
    <row r="25" spans="1:9" x14ac:dyDescent="0.35">
      <c r="A25" s="13">
        <v>0</v>
      </c>
      <c r="B25" s="16"/>
      <c r="C25" s="16"/>
      <c r="D25" s="16"/>
      <c r="E25" s="14">
        <f>SUM(Tabelle13610121618222630[[#This Row],[1. Spiel]:[3. Spiel]])</f>
        <v>0</v>
      </c>
      <c r="F25" s="21" t="e">
        <f>AVERAGE(Tabelle13610121618222630[[#This Row],[1. Spiel]:[3. Spiel]])</f>
        <v>#DIV/0!</v>
      </c>
    </row>
    <row r="39" spans="3:4" x14ac:dyDescent="0.35">
      <c r="C39" s="1"/>
      <c r="D39" s="1"/>
    </row>
    <row r="40" spans="3:4" x14ac:dyDescent="0.35">
      <c r="C40" s="1"/>
      <c r="D40" s="1"/>
    </row>
    <row r="41" spans="3:4" x14ac:dyDescent="0.35">
      <c r="C41" s="1"/>
      <c r="D41" s="2"/>
    </row>
    <row r="42" spans="3:4" x14ac:dyDescent="0.35">
      <c r="C42" s="1"/>
      <c r="D42" s="1"/>
    </row>
  </sheetData>
  <mergeCells count="2">
    <mergeCell ref="A3:E3"/>
    <mergeCell ref="G3:K3"/>
  </mergeCells>
  <pageMargins left="0.7" right="0.7" top="0.78740157499999996" bottom="0.78740157499999996" header="0.3" footer="0.3"/>
  <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A1178-D8C5-421C-A323-29D8C6A8B2A9}">
  <dimension ref="A3:L42"/>
  <sheetViews>
    <sheetView workbookViewId="0">
      <selection activeCell="B12" sqref="B12:F12"/>
    </sheetView>
  </sheetViews>
  <sheetFormatPr baseColWidth="10" defaultRowHeight="14.5" x14ac:dyDescent="0.35"/>
  <cols>
    <col min="1" max="6" width="20.7265625" customWidth="1"/>
    <col min="7" max="8" width="15.6328125" customWidth="1"/>
    <col min="9" max="9" width="18.6328125" customWidth="1"/>
    <col min="10" max="12" width="18.7265625" customWidth="1"/>
  </cols>
  <sheetData>
    <row r="3" spans="1:12" x14ac:dyDescent="0.35">
      <c r="A3" s="23" t="s">
        <v>12</v>
      </c>
      <c r="B3" s="23"/>
      <c r="C3" s="23"/>
      <c r="D3" s="23"/>
      <c r="E3" s="23"/>
      <c r="F3" s="1"/>
      <c r="G3" s="23" t="s">
        <v>11</v>
      </c>
      <c r="H3" s="23"/>
      <c r="I3" s="23"/>
      <c r="J3" s="23"/>
      <c r="K3" s="23"/>
      <c r="L3" s="1"/>
    </row>
    <row r="4" spans="1:12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35">
      <c r="A5" s="18" t="s">
        <v>3</v>
      </c>
      <c r="B5" s="7" t="s">
        <v>4</v>
      </c>
      <c r="C5" s="7" t="s">
        <v>5</v>
      </c>
      <c r="D5" s="7" t="s">
        <v>6</v>
      </c>
      <c r="E5" s="8" t="s">
        <v>7</v>
      </c>
      <c r="F5" s="7" t="s">
        <v>41</v>
      </c>
      <c r="G5" s="1" t="s">
        <v>3</v>
      </c>
      <c r="H5" s="1" t="s">
        <v>2</v>
      </c>
      <c r="I5" s="1" t="s">
        <v>1</v>
      </c>
      <c r="J5" s="1" t="s">
        <v>0</v>
      </c>
      <c r="K5" s="1" t="s">
        <v>9</v>
      </c>
      <c r="L5" s="1"/>
    </row>
    <row r="6" spans="1:12" x14ac:dyDescent="0.35">
      <c r="A6" s="9">
        <v>1</v>
      </c>
      <c r="B6" s="10">
        <v>150</v>
      </c>
      <c r="C6" s="10">
        <v>152</v>
      </c>
      <c r="D6" s="10">
        <v>148</v>
      </c>
      <c r="E6" s="11">
        <f>SUM(Tabelle13[[#This Row],[1. Spiel]:[3. Spiel]])</f>
        <v>450</v>
      </c>
      <c r="F6" s="20">
        <f>AVERAGE(Tabelle13[[#This Row],[1. Spiel]:[3. Spiel]])</f>
        <v>150</v>
      </c>
      <c r="G6" s="15">
        <f>MAX(Tabelle13[Antreten])</f>
        <v>7</v>
      </c>
      <c r="H6" s="15">
        <f>SUM(Tabelle13[Pins Spieltag])</f>
        <v>3093</v>
      </c>
      <c r="I6" s="15">
        <f>MAX(Tabelle13[[1. Spiel]:[3. Spiel]])</f>
        <v>202</v>
      </c>
      <c r="J6" s="15">
        <f>MAX(Tabelle13[Pins Spieltag])</f>
        <v>492</v>
      </c>
      <c r="K6" s="5">
        <f>AVERAGE(Tabelle13[[1. Spiel]:[3. Spiel]])</f>
        <v>147.28571428571428</v>
      </c>
      <c r="L6" s="1"/>
    </row>
    <row r="7" spans="1:12" x14ac:dyDescent="0.35">
      <c r="A7" s="9">
        <v>2</v>
      </c>
      <c r="B7" s="10">
        <v>145</v>
      </c>
      <c r="C7" s="10">
        <v>129</v>
      </c>
      <c r="D7" s="10">
        <v>154</v>
      </c>
      <c r="E7" s="11">
        <f>SUM(Tabelle13[[#This Row],[1. Spiel]:[3. Spiel]])</f>
        <v>428</v>
      </c>
      <c r="F7" s="12">
        <f>AVERAGE(Tabelle13[[#This Row],[1. Spiel]:[3. Spiel]])</f>
        <v>142.66666666666666</v>
      </c>
      <c r="G7" s="1"/>
      <c r="H7" s="1"/>
      <c r="I7" s="1"/>
      <c r="J7" s="1"/>
      <c r="K7" s="1"/>
      <c r="L7" s="1"/>
    </row>
    <row r="8" spans="1:12" x14ac:dyDescent="0.35">
      <c r="A8" s="9">
        <v>3</v>
      </c>
      <c r="B8" s="10">
        <v>158</v>
      </c>
      <c r="C8" s="10">
        <v>164</v>
      </c>
      <c r="D8" s="10">
        <v>170</v>
      </c>
      <c r="E8" s="11">
        <f>SUM(Tabelle13[[#This Row],[1. Spiel]:[3. Spiel]])</f>
        <v>492</v>
      </c>
      <c r="F8" s="12">
        <f>AVERAGE(Tabelle13[[#This Row],[1. Spiel]:[3. Spiel]])</f>
        <v>164</v>
      </c>
    </row>
    <row r="9" spans="1:12" x14ac:dyDescent="0.35">
      <c r="A9" s="9">
        <v>4</v>
      </c>
      <c r="B9" s="10">
        <v>138</v>
      </c>
      <c r="C9" s="10">
        <v>135</v>
      </c>
      <c r="D9" s="10">
        <v>151</v>
      </c>
      <c r="E9" s="11">
        <f>SUM(Tabelle13[[#This Row],[1. Spiel]:[3. Spiel]])</f>
        <v>424</v>
      </c>
      <c r="F9" s="12">
        <f>AVERAGE(Tabelle13[[#This Row],[1. Spiel]:[3. Spiel]])</f>
        <v>141.33333333333334</v>
      </c>
    </row>
    <row r="10" spans="1:12" x14ac:dyDescent="0.35">
      <c r="A10" s="9">
        <v>5</v>
      </c>
      <c r="B10" s="10">
        <v>145</v>
      </c>
      <c r="C10" s="10">
        <v>202</v>
      </c>
      <c r="D10" s="10">
        <v>140</v>
      </c>
      <c r="E10" s="11">
        <f>SUM(Tabelle13[[#This Row],[1. Spiel]:[3. Spiel]])</f>
        <v>487</v>
      </c>
      <c r="F10" s="12">
        <f>AVERAGE(Tabelle13[[#This Row],[1. Spiel]:[3. Spiel]])</f>
        <v>162.33333333333334</v>
      </c>
    </row>
    <row r="11" spans="1:12" x14ac:dyDescent="0.35">
      <c r="A11" s="9">
        <v>6</v>
      </c>
      <c r="B11" s="19">
        <v>126</v>
      </c>
      <c r="C11" s="10">
        <v>128</v>
      </c>
      <c r="D11" s="10">
        <v>121</v>
      </c>
      <c r="E11" s="11">
        <f>SUM(Tabelle13[[#This Row],[1. Spiel]:[3. Spiel]])</f>
        <v>375</v>
      </c>
      <c r="F11" s="12">
        <f>AVERAGE(Tabelle13[[#This Row],[1. Spiel]:[3. Spiel]])</f>
        <v>125</v>
      </c>
    </row>
    <row r="12" spans="1:12" x14ac:dyDescent="0.35">
      <c r="A12" s="9">
        <v>7</v>
      </c>
      <c r="B12" s="10">
        <v>124</v>
      </c>
      <c r="C12" s="10">
        <v>149</v>
      </c>
      <c r="D12" s="10">
        <v>164</v>
      </c>
      <c r="E12" s="11">
        <f>SUM(Tabelle13[[#This Row],[1. Spiel]:[3. Spiel]])</f>
        <v>437</v>
      </c>
      <c r="F12" s="12">
        <f>AVERAGE(Tabelle13[[#This Row],[1. Spiel]:[3. Spiel]])</f>
        <v>145.66666666666666</v>
      </c>
    </row>
    <row r="13" spans="1:12" x14ac:dyDescent="0.35">
      <c r="A13" s="9">
        <v>0</v>
      </c>
      <c r="B13" s="10"/>
      <c r="C13" s="10"/>
      <c r="D13" s="10"/>
      <c r="E13" s="11">
        <f>SUM(Tabelle13[[#This Row],[1. Spiel]:[3. Spiel]])</f>
        <v>0</v>
      </c>
      <c r="F13" s="12" t="e">
        <f>AVERAGE(Tabelle13[[#This Row],[1. Spiel]:[3. Spiel]])</f>
        <v>#DIV/0!</v>
      </c>
    </row>
    <row r="14" spans="1:12" x14ac:dyDescent="0.35">
      <c r="A14" s="9">
        <v>0</v>
      </c>
      <c r="B14" s="10"/>
      <c r="C14" s="10"/>
      <c r="D14" s="10"/>
      <c r="E14" s="11">
        <f>SUM(Tabelle13[[#This Row],[1. Spiel]:[3. Spiel]])</f>
        <v>0</v>
      </c>
      <c r="F14" s="12" t="e">
        <f>AVERAGE(Tabelle13[[#This Row],[1. Spiel]:[3. Spiel]])</f>
        <v>#DIV/0!</v>
      </c>
    </row>
    <row r="15" spans="1:12" x14ac:dyDescent="0.35">
      <c r="A15" s="9">
        <v>0</v>
      </c>
      <c r="B15" s="10"/>
      <c r="C15" s="10"/>
      <c r="D15" s="10"/>
      <c r="E15" s="11">
        <f>SUM(Tabelle13[[#This Row],[1. Spiel]:[3. Spiel]])</f>
        <v>0</v>
      </c>
      <c r="F15" s="12" t="e">
        <f>AVERAGE(Tabelle13[[#This Row],[1. Spiel]:[3. Spiel]])</f>
        <v>#DIV/0!</v>
      </c>
    </row>
    <row r="16" spans="1:12" x14ac:dyDescent="0.35">
      <c r="A16" s="9">
        <v>0</v>
      </c>
      <c r="B16" s="10"/>
      <c r="C16" s="10"/>
      <c r="D16" s="10"/>
      <c r="E16" s="11">
        <f>SUM(Tabelle13[[#This Row],[1. Spiel]:[3. Spiel]])</f>
        <v>0</v>
      </c>
      <c r="F16" s="12" t="e">
        <f>AVERAGE(Tabelle13[[#This Row],[1. Spiel]:[3. Spiel]])</f>
        <v>#DIV/0!</v>
      </c>
    </row>
    <row r="17" spans="1:9" x14ac:dyDescent="0.35">
      <c r="A17" s="9">
        <v>0</v>
      </c>
      <c r="B17" s="10"/>
      <c r="C17" s="10"/>
      <c r="D17" s="10"/>
      <c r="E17" s="11">
        <f>SUM(Tabelle13[[#This Row],[1. Spiel]:[3. Spiel]])</f>
        <v>0</v>
      </c>
      <c r="F17" s="12" t="e">
        <f>AVERAGE(Tabelle13[[#This Row],[1. Spiel]:[3. Spiel]])</f>
        <v>#DIV/0!</v>
      </c>
    </row>
    <row r="18" spans="1:9" x14ac:dyDescent="0.35">
      <c r="A18" s="9">
        <v>0</v>
      </c>
      <c r="B18" s="10"/>
      <c r="C18" s="10"/>
      <c r="D18" s="10"/>
      <c r="E18" s="11">
        <f>SUM(Tabelle13[[#This Row],[1. Spiel]:[3. Spiel]])</f>
        <v>0</v>
      </c>
      <c r="F18" s="12" t="e">
        <f>AVERAGE(Tabelle13[[#This Row],[1. Spiel]:[3. Spiel]])</f>
        <v>#DIV/0!</v>
      </c>
    </row>
    <row r="19" spans="1:9" ht="15.5" x14ac:dyDescent="0.35">
      <c r="A19" s="9">
        <v>0</v>
      </c>
      <c r="B19" s="10"/>
      <c r="C19" s="10"/>
      <c r="D19" s="10"/>
      <c r="E19" s="11">
        <f>SUM(Tabelle13[[#This Row],[1. Spiel]:[3. Spiel]])</f>
        <v>0</v>
      </c>
      <c r="F19" s="12" t="e">
        <f>AVERAGE(Tabelle13[[#This Row],[1. Spiel]:[3. Spiel]])</f>
        <v>#DIV/0!</v>
      </c>
      <c r="I19" s="3"/>
    </row>
    <row r="20" spans="1:9" x14ac:dyDescent="0.35">
      <c r="A20" s="9">
        <v>0</v>
      </c>
      <c r="B20" s="10"/>
      <c r="C20" s="10"/>
      <c r="D20" s="10"/>
      <c r="E20" s="11">
        <f>SUM(Tabelle13[[#This Row],[1. Spiel]:[3. Spiel]])</f>
        <v>0</v>
      </c>
      <c r="F20" s="12" t="e">
        <f>AVERAGE(Tabelle13[[#This Row],[1. Spiel]:[3. Spiel]])</f>
        <v>#DIV/0!</v>
      </c>
    </row>
    <row r="21" spans="1:9" x14ac:dyDescent="0.35">
      <c r="A21" s="9">
        <v>0</v>
      </c>
      <c r="B21" s="10"/>
      <c r="C21" s="10"/>
      <c r="D21" s="10"/>
      <c r="E21" s="11">
        <f>SUM(Tabelle13[[#This Row],[1. Spiel]:[3. Spiel]])</f>
        <v>0</v>
      </c>
      <c r="F21" s="12" t="e">
        <f>AVERAGE(Tabelle13[[#This Row],[1. Spiel]:[3. Spiel]])</f>
        <v>#DIV/0!</v>
      </c>
    </row>
    <row r="22" spans="1:9" x14ac:dyDescent="0.35">
      <c r="A22" s="9">
        <v>0</v>
      </c>
      <c r="B22" s="10"/>
      <c r="C22" s="10"/>
      <c r="D22" s="10"/>
      <c r="E22" s="11">
        <f>SUM(Tabelle13[[#This Row],[1. Spiel]:[3. Spiel]])</f>
        <v>0</v>
      </c>
      <c r="F22" s="12" t="e">
        <f>AVERAGE(Tabelle13[[#This Row],[1. Spiel]:[3. Spiel]])</f>
        <v>#DIV/0!</v>
      </c>
    </row>
    <row r="23" spans="1:9" x14ac:dyDescent="0.35">
      <c r="A23" s="9">
        <v>0</v>
      </c>
      <c r="B23" s="10"/>
      <c r="C23" s="10"/>
      <c r="D23" s="10"/>
      <c r="E23" s="11">
        <f>SUM(Tabelle13[[#This Row],[1. Spiel]:[3. Spiel]])</f>
        <v>0</v>
      </c>
      <c r="F23" s="12" t="e">
        <f>AVERAGE(Tabelle13[[#This Row],[1. Spiel]:[3. Spiel]])</f>
        <v>#DIV/0!</v>
      </c>
    </row>
    <row r="24" spans="1:9" x14ac:dyDescent="0.35">
      <c r="A24" s="9">
        <v>0</v>
      </c>
      <c r="B24" s="10"/>
      <c r="C24" s="10"/>
      <c r="D24" s="10"/>
      <c r="E24" s="11">
        <f>SUM(Tabelle13[[#This Row],[1. Spiel]:[3. Spiel]])</f>
        <v>0</v>
      </c>
      <c r="F24" s="12" t="e">
        <f>AVERAGE(Tabelle13[[#This Row],[1. Spiel]:[3. Spiel]])</f>
        <v>#DIV/0!</v>
      </c>
    </row>
    <row r="25" spans="1:9" x14ac:dyDescent="0.35">
      <c r="A25" s="13">
        <v>0</v>
      </c>
      <c r="B25" s="16"/>
      <c r="C25" s="16"/>
      <c r="D25" s="16"/>
      <c r="E25" s="14">
        <f>SUM(Tabelle13[[#This Row],[1. Spiel]:[3. Spiel]])</f>
        <v>0</v>
      </c>
      <c r="F25" s="21" t="e">
        <f>AVERAGE(Tabelle13[[#This Row],[1. Spiel]:[3. Spiel]])</f>
        <v>#DIV/0!</v>
      </c>
    </row>
    <row r="39" spans="3:4" x14ac:dyDescent="0.35">
      <c r="C39" s="1"/>
      <c r="D39" s="1"/>
    </row>
    <row r="40" spans="3:4" x14ac:dyDescent="0.35">
      <c r="C40" s="1"/>
      <c r="D40" s="1"/>
    </row>
    <row r="41" spans="3:4" x14ac:dyDescent="0.35">
      <c r="C41" s="1"/>
      <c r="D41" s="2"/>
    </row>
    <row r="42" spans="3:4" x14ac:dyDescent="0.35">
      <c r="C42" s="1"/>
      <c r="D42" s="1"/>
    </row>
  </sheetData>
  <mergeCells count="2">
    <mergeCell ref="A3:E3"/>
    <mergeCell ref="G3:K3"/>
  </mergeCells>
  <pageMargins left="0.7" right="0.7" top="0.78740157499999996" bottom="0.78740157499999996" header="0.3" footer="0.3"/>
  <drawing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F2916-BA1E-4646-9E76-BE3F1ADB71FA}">
  <dimension ref="A3:L42"/>
  <sheetViews>
    <sheetView workbookViewId="0">
      <selection activeCell="B10" sqref="B10:F10"/>
    </sheetView>
  </sheetViews>
  <sheetFormatPr baseColWidth="10" defaultRowHeight="14.5" x14ac:dyDescent="0.35"/>
  <cols>
    <col min="1" max="6" width="20.7265625" customWidth="1"/>
    <col min="7" max="8" width="15.6328125" customWidth="1"/>
    <col min="9" max="9" width="18.6328125" customWidth="1"/>
    <col min="10" max="12" width="18.7265625" customWidth="1"/>
  </cols>
  <sheetData>
    <row r="3" spans="1:12" x14ac:dyDescent="0.35">
      <c r="A3" s="23" t="s">
        <v>14</v>
      </c>
      <c r="B3" s="23"/>
      <c r="C3" s="23"/>
      <c r="D3" s="23"/>
      <c r="E3" s="23"/>
      <c r="F3" s="1"/>
      <c r="G3" s="23" t="s">
        <v>13</v>
      </c>
      <c r="H3" s="23"/>
      <c r="I3" s="23"/>
      <c r="J3" s="23"/>
      <c r="K3" s="23"/>
      <c r="L3" s="1"/>
    </row>
    <row r="4" spans="1:12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35">
      <c r="A5" s="18" t="s">
        <v>3</v>
      </c>
      <c r="B5" s="7" t="s">
        <v>4</v>
      </c>
      <c r="C5" s="7" t="s">
        <v>5</v>
      </c>
      <c r="D5" s="7" t="s">
        <v>6</v>
      </c>
      <c r="E5" s="8" t="s">
        <v>7</v>
      </c>
      <c r="F5" s="7" t="s">
        <v>41</v>
      </c>
      <c r="G5" s="1" t="s">
        <v>3</v>
      </c>
      <c r="H5" s="1" t="s">
        <v>2</v>
      </c>
      <c r="I5" s="1" t="s">
        <v>1</v>
      </c>
      <c r="J5" s="1" t="s">
        <v>0</v>
      </c>
      <c r="K5" s="1" t="s">
        <v>9</v>
      </c>
      <c r="L5" s="1"/>
    </row>
    <row r="6" spans="1:12" x14ac:dyDescent="0.35">
      <c r="A6" s="9">
        <v>1</v>
      </c>
      <c r="B6" s="10">
        <v>144</v>
      </c>
      <c r="C6" s="10">
        <v>188</v>
      </c>
      <c r="D6" s="10">
        <v>128</v>
      </c>
      <c r="E6" s="11">
        <f>SUM(Tabelle136[[#This Row],[1. Spiel]:[3. Spiel]])</f>
        <v>460</v>
      </c>
      <c r="F6" s="20">
        <f>AVERAGE(Tabelle136[[#This Row],[1. Spiel]:[3. Spiel]])</f>
        <v>153.33333333333334</v>
      </c>
      <c r="G6" s="15">
        <f>MAX(Tabelle136[Antreten])</f>
        <v>5</v>
      </c>
      <c r="H6" s="15">
        <f>SUM(Tabelle136[Pins Spieltag])</f>
        <v>2475</v>
      </c>
      <c r="I6" s="15">
        <f>MAX(Tabelle136[[1. Spiel]:[3. Spiel]])</f>
        <v>211</v>
      </c>
      <c r="J6" s="15">
        <f>MAX(Tabelle136[Pins Spieltag])</f>
        <v>522</v>
      </c>
      <c r="K6" s="5">
        <f>AVERAGE(Tabelle136[[1. Spiel]:[3. Spiel]])</f>
        <v>165</v>
      </c>
      <c r="L6" s="1"/>
    </row>
    <row r="7" spans="1:12" x14ac:dyDescent="0.35">
      <c r="A7" s="9">
        <v>2</v>
      </c>
      <c r="B7" s="10">
        <v>151</v>
      </c>
      <c r="C7" s="10">
        <v>146</v>
      </c>
      <c r="D7" s="10">
        <v>187</v>
      </c>
      <c r="E7" s="11">
        <f>SUM(Tabelle136[[#This Row],[1. Spiel]:[3. Spiel]])</f>
        <v>484</v>
      </c>
      <c r="F7" s="12">
        <f>AVERAGE(Tabelle136[[#This Row],[1. Spiel]:[3. Spiel]])</f>
        <v>161.33333333333334</v>
      </c>
      <c r="G7" s="1"/>
      <c r="H7" s="1"/>
      <c r="I7" s="1"/>
      <c r="J7" s="1"/>
      <c r="K7" s="1"/>
      <c r="L7" s="1"/>
    </row>
    <row r="8" spans="1:12" x14ac:dyDescent="0.35">
      <c r="A8" s="9">
        <v>3</v>
      </c>
      <c r="B8" s="10">
        <v>139</v>
      </c>
      <c r="C8" s="10">
        <v>172</v>
      </c>
      <c r="D8" s="10">
        <v>211</v>
      </c>
      <c r="E8" s="11">
        <f>SUM(Tabelle136[[#This Row],[1. Spiel]:[3. Spiel]])</f>
        <v>522</v>
      </c>
      <c r="F8" s="12">
        <f>AVERAGE(Tabelle136[[#This Row],[1. Spiel]:[3. Spiel]])</f>
        <v>174</v>
      </c>
    </row>
    <row r="9" spans="1:12" x14ac:dyDescent="0.35">
      <c r="A9" s="9">
        <v>4</v>
      </c>
      <c r="B9" s="10">
        <v>149</v>
      </c>
      <c r="C9" s="10">
        <v>180</v>
      </c>
      <c r="D9" s="10">
        <v>178</v>
      </c>
      <c r="E9" s="11">
        <f>SUM(Tabelle136[[#This Row],[1. Spiel]:[3. Spiel]])</f>
        <v>507</v>
      </c>
      <c r="F9" s="12">
        <f>AVERAGE(Tabelle136[[#This Row],[1. Spiel]:[3. Spiel]])</f>
        <v>169</v>
      </c>
    </row>
    <row r="10" spans="1:12" x14ac:dyDescent="0.35">
      <c r="A10" s="9">
        <v>5</v>
      </c>
      <c r="B10" s="10">
        <v>170</v>
      </c>
      <c r="C10" s="10">
        <v>163</v>
      </c>
      <c r="D10" s="10">
        <v>169</v>
      </c>
      <c r="E10" s="11">
        <f>SUM(Tabelle136[[#This Row],[1. Spiel]:[3. Spiel]])</f>
        <v>502</v>
      </c>
      <c r="F10" s="12">
        <f>AVERAGE(Tabelle136[[#This Row],[1. Spiel]:[3. Spiel]])</f>
        <v>167.33333333333334</v>
      </c>
    </row>
    <row r="11" spans="1:12" x14ac:dyDescent="0.35">
      <c r="A11" s="9">
        <v>0</v>
      </c>
      <c r="B11" s="12"/>
      <c r="C11" s="10"/>
      <c r="D11" s="10"/>
      <c r="E11" s="11">
        <f>SUM(Tabelle136[[#This Row],[1. Spiel]:[3. Spiel]])</f>
        <v>0</v>
      </c>
      <c r="F11" s="12" t="e">
        <f>AVERAGE(Tabelle136[[#This Row],[1. Spiel]:[3. Spiel]])</f>
        <v>#DIV/0!</v>
      </c>
    </row>
    <row r="12" spans="1:12" x14ac:dyDescent="0.35">
      <c r="A12" s="9">
        <v>0</v>
      </c>
      <c r="B12" s="10"/>
      <c r="C12" s="10"/>
      <c r="D12" s="10"/>
      <c r="E12" s="11">
        <f>SUM(Tabelle136[[#This Row],[1. Spiel]:[3. Spiel]])</f>
        <v>0</v>
      </c>
      <c r="F12" s="12" t="e">
        <f>AVERAGE(Tabelle136[[#This Row],[1. Spiel]:[3. Spiel]])</f>
        <v>#DIV/0!</v>
      </c>
    </row>
    <row r="13" spans="1:12" x14ac:dyDescent="0.35">
      <c r="A13" s="9">
        <v>0</v>
      </c>
      <c r="B13" s="10"/>
      <c r="C13" s="10"/>
      <c r="D13" s="10"/>
      <c r="E13" s="11">
        <f>SUM(Tabelle136[[#This Row],[1. Spiel]:[3. Spiel]])</f>
        <v>0</v>
      </c>
      <c r="F13" s="12" t="e">
        <f>AVERAGE(Tabelle136[[#This Row],[1. Spiel]:[3. Spiel]])</f>
        <v>#DIV/0!</v>
      </c>
    </row>
    <row r="14" spans="1:12" x14ac:dyDescent="0.35">
      <c r="A14" s="9">
        <v>0</v>
      </c>
      <c r="B14" s="10"/>
      <c r="C14" s="10"/>
      <c r="D14" s="10"/>
      <c r="E14" s="11">
        <f>SUM(Tabelle136[[#This Row],[1. Spiel]:[3. Spiel]])</f>
        <v>0</v>
      </c>
      <c r="F14" s="12" t="e">
        <f>AVERAGE(Tabelle136[[#This Row],[1. Spiel]:[3. Spiel]])</f>
        <v>#DIV/0!</v>
      </c>
    </row>
    <row r="15" spans="1:12" x14ac:dyDescent="0.35">
      <c r="A15" s="9">
        <v>0</v>
      </c>
      <c r="B15" s="10"/>
      <c r="C15" s="10"/>
      <c r="D15" s="10"/>
      <c r="E15" s="11">
        <f>SUM(Tabelle136[[#This Row],[1. Spiel]:[3. Spiel]])</f>
        <v>0</v>
      </c>
      <c r="F15" s="12" t="e">
        <f>AVERAGE(Tabelle136[[#This Row],[1. Spiel]:[3. Spiel]])</f>
        <v>#DIV/0!</v>
      </c>
    </row>
    <row r="16" spans="1:12" x14ac:dyDescent="0.35">
      <c r="A16" s="9">
        <v>0</v>
      </c>
      <c r="B16" s="10"/>
      <c r="C16" s="10"/>
      <c r="D16" s="10"/>
      <c r="E16" s="11">
        <f>SUM(Tabelle136[[#This Row],[1. Spiel]:[3. Spiel]])</f>
        <v>0</v>
      </c>
      <c r="F16" s="12" t="e">
        <f>AVERAGE(Tabelle136[[#This Row],[1. Spiel]:[3. Spiel]])</f>
        <v>#DIV/0!</v>
      </c>
    </row>
    <row r="17" spans="1:9" x14ac:dyDescent="0.35">
      <c r="A17" s="9">
        <v>0</v>
      </c>
      <c r="B17" s="10"/>
      <c r="C17" s="10"/>
      <c r="D17" s="10"/>
      <c r="E17" s="11">
        <f>SUM(Tabelle136[[#This Row],[1. Spiel]:[3. Spiel]])</f>
        <v>0</v>
      </c>
      <c r="F17" s="12" t="e">
        <f>AVERAGE(Tabelle136[[#This Row],[1. Spiel]:[3. Spiel]])</f>
        <v>#DIV/0!</v>
      </c>
    </row>
    <row r="18" spans="1:9" x14ac:dyDescent="0.35">
      <c r="A18" s="9">
        <v>0</v>
      </c>
      <c r="B18" s="10"/>
      <c r="C18" s="10"/>
      <c r="D18" s="10"/>
      <c r="E18" s="11">
        <f>SUM(Tabelle136[[#This Row],[1. Spiel]:[3. Spiel]])</f>
        <v>0</v>
      </c>
      <c r="F18" s="12" t="e">
        <f>AVERAGE(Tabelle136[[#This Row],[1. Spiel]:[3. Spiel]])</f>
        <v>#DIV/0!</v>
      </c>
    </row>
    <row r="19" spans="1:9" ht="15.5" x14ac:dyDescent="0.35">
      <c r="A19" s="9">
        <v>0</v>
      </c>
      <c r="B19" s="10"/>
      <c r="C19" s="10"/>
      <c r="D19" s="10"/>
      <c r="E19" s="11">
        <f>SUM(Tabelle136[[#This Row],[1. Spiel]:[3. Spiel]])</f>
        <v>0</v>
      </c>
      <c r="F19" s="12" t="e">
        <f>AVERAGE(Tabelle136[[#This Row],[1. Spiel]:[3. Spiel]])</f>
        <v>#DIV/0!</v>
      </c>
      <c r="I19" s="3"/>
    </row>
    <row r="20" spans="1:9" x14ac:dyDescent="0.35">
      <c r="A20" s="9">
        <v>0</v>
      </c>
      <c r="B20" s="10"/>
      <c r="C20" s="10"/>
      <c r="D20" s="10"/>
      <c r="E20" s="11">
        <f>SUM(Tabelle136[[#This Row],[1. Spiel]:[3. Spiel]])</f>
        <v>0</v>
      </c>
      <c r="F20" s="12" t="e">
        <f>AVERAGE(Tabelle136[[#This Row],[1. Spiel]:[3. Spiel]])</f>
        <v>#DIV/0!</v>
      </c>
    </row>
    <row r="21" spans="1:9" x14ac:dyDescent="0.35">
      <c r="A21" s="9">
        <v>0</v>
      </c>
      <c r="B21" s="10"/>
      <c r="C21" s="10"/>
      <c r="D21" s="10"/>
      <c r="E21" s="11">
        <f>SUM(Tabelle136[[#This Row],[1. Spiel]:[3. Spiel]])</f>
        <v>0</v>
      </c>
      <c r="F21" s="12" t="e">
        <f>AVERAGE(Tabelle136[[#This Row],[1. Spiel]:[3. Spiel]])</f>
        <v>#DIV/0!</v>
      </c>
    </row>
    <row r="22" spans="1:9" x14ac:dyDescent="0.35">
      <c r="A22" s="9">
        <v>0</v>
      </c>
      <c r="B22" s="10"/>
      <c r="C22" s="10"/>
      <c r="D22" s="10"/>
      <c r="E22" s="11">
        <f>SUM(Tabelle136[[#This Row],[1. Spiel]:[3. Spiel]])</f>
        <v>0</v>
      </c>
      <c r="F22" s="12" t="e">
        <f>AVERAGE(Tabelle136[[#This Row],[1. Spiel]:[3. Spiel]])</f>
        <v>#DIV/0!</v>
      </c>
    </row>
    <row r="23" spans="1:9" x14ac:dyDescent="0.35">
      <c r="A23" s="9">
        <v>0</v>
      </c>
      <c r="B23" s="10"/>
      <c r="C23" s="10"/>
      <c r="D23" s="10"/>
      <c r="E23" s="11">
        <f>SUM(Tabelle136[[#This Row],[1. Spiel]:[3. Spiel]])</f>
        <v>0</v>
      </c>
      <c r="F23" s="12" t="e">
        <f>AVERAGE(Tabelle136[[#This Row],[1. Spiel]:[3. Spiel]])</f>
        <v>#DIV/0!</v>
      </c>
    </row>
    <row r="24" spans="1:9" x14ac:dyDescent="0.35">
      <c r="A24" s="9">
        <v>0</v>
      </c>
      <c r="B24" s="10"/>
      <c r="C24" s="10"/>
      <c r="D24" s="10"/>
      <c r="E24" s="11">
        <f>SUM(Tabelle136[[#This Row],[1. Spiel]:[3. Spiel]])</f>
        <v>0</v>
      </c>
      <c r="F24" s="12" t="e">
        <f>AVERAGE(Tabelle136[[#This Row],[1. Spiel]:[3. Spiel]])</f>
        <v>#DIV/0!</v>
      </c>
    </row>
    <row r="25" spans="1:9" x14ac:dyDescent="0.35">
      <c r="A25" s="13">
        <v>0</v>
      </c>
      <c r="B25" s="16"/>
      <c r="C25" s="16"/>
      <c r="D25" s="16"/>
      <c r="E25" s="14">
        <f>SUM(Tabelle136[[#This Row],[1. Spiel]:[3. Spiel]])</f>
        <v>0</v>
      </c>
      <c r="F25" s="21" t="e">
        <f>AVERAGE(Tabelle136[[#This Row],[1. Spiel]:[3. Spiel]])</f>
        <v>#DIV/0!</v>
      </c>
    </row>
    <row r="39" spans="3:4" x14ac:dyDescent="0.35">
      <c r="C39" s="1"/>
      <c r="D39" s="1"/>
    </row>
    <row r="40" spans="3:4" x14ac:dyDescent="0.35">
      <c r="C40" s="1"/>
      <c r="D40" s="1"/>
    </row>
    <row r="41" spans="3:4" x14ac:dyDescent="0.35">
      <c r="C41" s="1"/>
      <c r="D41" s="2"/>
    </row>
    <row r="42" spans="3:4" x14ac:dyDescent="0.35">
      <c r="C42" s="1"/>
      <c r="D42" s="1"/>
    </row>
  </sheetData>
  <mergeCells count="2">
    <mergeCell ref="A3:E3"/>
    <mergeCell ref="G3:K3"/>
  </mergeCells>
  <pageMargins left="0.7" right="0.7" top="0.78740157499999996" bottom="0.78740157499999996" header="0.3" footer="0.3"/>
  <drawing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C2AA7-CF6D-4A78-B3B7-9B064046DF0F}">
  <dimension ref="A3:L42"/>
  <sheetViews>
    <sheetView workbookViewId="0">
      <selection activeCell="J33" sqref="J33"/>
    </sheetView>
  </sheetViews>
  <sheetFormatPr baseColWidth="10" defaultRowHeight="14.5" x14ac:dyDescent="0.35"/>
  <cols>
    <col min="1" max="6" width="20.7265625" customWidth="1"/>
    <col min="7" max="8" width="15.6328125" customWidth="1"/>
    <col min="9" max="9" width="18.6328125" customWidth="1"/>
    <col min="10" max="12" width="18.7265625" customWidth="1"/>
  </cols>
  <sheetData>
    <row r="3" spans="1:12" x14ac:dyDescent="0.35">
      <c r="A3" s="23" t="s">
        <v>16</v>
      </c>
      <c r="B3" s="23"/>
      <c r="C3" s="23"/>
      <c r="D3" s="23"/>
      <c r="E3" s="23"/>
      <c r="F3" s="1"/>
      <c r="G3" s="23" t="s">
        <v>15</v>
      </c>
      <c r="H3" s="23"/>
      <c r="I3" s="23"/>
      <c r="J3" s="23"/>
      <c r="K3" s="23"/>
      <c r="L3" s="1"/>
    </row>
    <row r="4" spans="1:12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35">
      <c r="A5" s="18" t="s">
        <v>3</v>
      </c>
      <c r="B5" s="7" t="s">
        <v>4</v>
      </c>
      <c r="C5" s="7" t="s">
        <v>5</v>
      </c>
      <c r="D5" s="7" t="s">
        <v>6</v>
      </c>
      <c r="E5" s="8" t="s">
        <v>7</v>
      </c>
      <c r="F5" s="7" t="s">
        <v>41</v>
      </c>
      <c r="G5" s="1" t="s">
        <v>3</v>
      </c>
      <c r="H5" s="1" t="s">
        <v>2</v>
      </c>
      <c r="I5" s="1" t="s">
        <v>1</v>
      </c>
      <c r="J5" s="1" t="s">
        <v>0</v>
      </c>
      <c r="K5" s="1" t="s">
        <v>9</v>
      </c>
      <c r="L5" s="1"/>
    </row>
    <row r="6" spans="1:12" x14ac:dyDescent="0.35">
      <c r="A6" s="9">
        <v>0</v>
      </c>
      <c r="B6" s="10"/>
      <c r="C6" s="10"/>
      <c r="D6" s="10"/>
      <c r="E6" s="11">
        <f>SUM(Tabelle13610[[#This Row],[1. Spiel]:[3. Spiel]])</f>
        <v>0</v>
      </c>
      <c r="F6" s="17" t="e">
        <f>AVERAGE(Tabelle13610[[#This Row],[1. Spiel]:[3. Spiel]])</f>
        <v>#DIV/0!</v>
      </c>
      <c r="G6" s="15">
        <f>MAX(Tabelle13610[Antreten])</f>
        <v>0</v>
      </c>
      <c r="H6" s="15">
        <f>SUM(Tabelle13610[Pins Spieltag])</f>
        <v>0</v>
      </c>
      <c r="I6" s="15">
        <f>MAX(Tabelle13610[[1. Spiel]:[3. Spiel]])</f>
        <v>0</v>
      </c>
      <c r="J6" s="15">
        <f>MAX(Tabelle13610[Pins Spieltag])</f>
        <v>0</v>
      </c>
      <c r="K6" s="5" t="e">
        <f>AVERAGE(Tabelle13610[[1. Spiel]:[3. Spiel]])</f>
        <v>#DIV/0!</v>
      </c>
      <c r="L6" s="1"/>
    </row>
    <row r="7" spans="1:12" x14ac:dyDescent="0.35">
      <c r="A7" s="9">
        <v>0</v>
      </c>
      <c r="B7" s="10"/>
      <c r="C7" s="10"/>
      <c r="D7" s="10"/>
      <c r="E7" s="11">
        <f>SUM(Tabelle13610[[#This Row],[1. Spiel]:[3. Spiel]])</f>
        <v>0</v>
      </c>
      <c r="F7" s="10" t="e">
        <f>AVERAGE(Tabelle13610[[#This Row],[1. Spiel]:[3. Spiel]])</f>
        <v>#DIV/0!</v>
      </c>
      <c r="G7" s="1"/>
      <c r="H7" s="1"/>
      <c r="I7" s="1"/>
      <c r="J7" s="1"/>
      <c r="K7" s="1"/>
      <c r="L7" s="1"/>
    </row>
    <row r="8" spans="1:12" x14ac:dyDescent="0.35">
      <c r="A8" s="9">
        <v>0</v>
      </c>
      <c r="B8" s="10"/>
      <c r="C8" s="10"/>
      <c r="D8" s="10"/>
      <c r="E8" s="11">
        <f>SUM(Tabelle13610[[#This Row],[1. Spiel]:[3. Spiel]])</f>
        <v>0</v>
      </c>
      <c r="F8" s="10" t="e">
        <f>AVERAGE(Tabelle13610[[#This Row],[1. Spiel]:[3. Spiel]])</f>
        <v>#DIV/0!</v>
      </c>
    </row>
    <row r="9" spans="1:12" x14ac:dyDescent="0.35">
      <c r="A9" s="9">
        <v>0</v>
      </c>
      <c r="B9" s="10"/>
      <c r="C9" s="10"/>
      <c r="D9" s="10"/>
      <c r="E9" s="11">
        <f>SUM(Tabelle13610[[#This Row],[1. Spiel]:[3. Spiel]])</f>
        <v>0</v>
      </c>
      <c r="F9" s="10" t="e">
        <f>AVERAGE(Tabelle13610[[#This Row],[1. Spiel]:[3. Spiel]])</f>
        <v>#DIV/0!</v>
      </c>
    </row>
    <row r="10" spans="1:12" x14ac:dyDescent="0.35">
      <c r="A10" s="9">
        <v>0</v>
      </c>
      <c r="B10" s="10"/>
      <c r="C10" s="10"/>
      <c r="D10" s="10"/>
      <c r="E10" s="11">
        <f>SUM(Tabelle13610[[#This Row],[1. Spiel]:[3. Spiel]])</f>
        <v>0</v>
      </c>
      <c r="F10" s="10" t="e">
        <f>AVERAGE(Tabelle13610[[#This Row],[1. Spiel]:[3. Spiel]])</f>
        <v>#DIV/0!</v>
      </c>
    </row>
    <row r="11" spans="1:12" x14ac:dyDescent="0.35">
      <c r="A11" s="9">
        <v>0</v>
      </c>
      <c r="B11" s="12"/>
      <c r="C11" s="10"/>
      <c r="D11" s="10"/>
      <c r="E11" s="11">
        <f>SUM(Tabelle13610[[#This Row],[1. Spiel]:[3. Spiel]])</f>
        <v>0</v>
      </c>
      <c r="F11" s="10" t="e">
        <f>AVERAGE(Tabelle13610[[#This Row],[1. Spiel]:[3. Spiel]])</f>
        <v>#DIV/0!</v>
      </c>
    </row>
    <row r="12" spans="1:12" x14ac:dyDescent="0.35">
      <c r="A12" s="9">
        <v>0</v>
      </c>
      <c r="B12" s="10"/>
      <c r="C12" s="10"/>
      <c r="D12" s="10"/>
      <c r="E12" s="11">
        <f>SUM(Tabelle13610[[#This Row],[1. Spiel]:[3. Spiel]])</f>
        <v>0</v>
      </c>
      <c r="F12" s="10" t="e">
        <f>AVERAGE(Tabelle13610[[#This Row],[1. Spiel]:[3. Spiel]])</f>
        <v>#DIV/0!</v>
      </c>
    </row>
    <row r="13" spans="1:12" x14ac:dyDescent="0.35">
      <c r="A13" s="9">
        <v>0</v>
      </c>
      <c r="B13" s="10"/>
      <c r="C13" s="10"/>
      <c r="D13" s="10"/>
      <c r="E13" s="11">
        <f>SUM(Tabelle13610[[#This Row],[1. Spiel]:[3. Spiel]])</f>
        <v>0</v>
      </c>
      <c r="F13" s="10" t="e">
        <f>AVERAGE(Tabelle13610[[#This Row],[1. Spiel]:[3. Spiel]])</f>
        <v>#DIV/0!</v>
      </c>
    </row>
    <row r="14" spans="1:12" x14ac:dyDescent="0.35">
      <c r="A14" s="9">
        <v>0</v>
      </c>
      <c r="B14" s="10"/>
      <c r="C14" s="10"/>
      <c r="D14" s="10"/>
      <c r="E14" s="11">
        <f>SUM(Tabelle13610[[#This Row],[1. Spiel]:[3. Spiel]])</f>
        <v>0</v>
      </c>
      <c r="F14" s="10" t="e">
        <f>AVERAGE(Tabelle13610[[#This Row],[1. Spiel]:[3. Spiel]])</f>
        <v>#DIV/0!</v>
      </c>
    </row>
    <row r="15" spans="1:12" x14ac:dyDescent="0.35">
      <c r="A15" s="9">
        <v>0</v>
      </c>
      <c r="B15" s="10"/>
      <c r="C15" s="10"/>
      <c r="D15" s="10"/>
      <c r="E15" s="11">
        <f>SUM(Tabelle13610[[#This Row],[1. Spiel]:[3. Spiel]])</f>
        <v>0</v>
      </c>
      <c r="F15" s="10" t="e">
        <f>AVERAGE(Tabelle13610[[#This Row],[1. Spiel]:[3. Spiel]])</f>
        <v>#DIV/0!</v>
      </c>
    </row>
    <row r="16" spans="1:12" x14ac:dyDescent="0.35">
      <c r="A16" s="9">
        <v>0</v>
      </c>
      <c r="B16" s="10"/>
      <c r="C16" s="10"/>
      <c r="D16" s="10"/>
      <c r="E16" s="11">
        <f>SUM(Tabelle13610[[#This Row],[1. Spiel]:[3. Spiel]])</f>
        <v>0</v>
      </c>
      <c r="F16" s="10" t="e">
        <f>AVERAGE(Tabelle13610[[#This Row],[1. Spiel]:[3. Spiel]])</f>
        <v>#DIV/0!</v>
      </c>
    </row>
    <row r="17" spans="1:9" x14ac:dyDescent="0.35">
      <c r="A17" s="9">
        <v>0</v>
      </c>
      <c r="B17" s="10"/>
      <c r="C17" s="10"/>
      <c r="D17" s="10"/>
      <c r="E17" s="11">
        <f>SUM(Tabelle13610[[#This Row],[1. Spiel]:[3. Spiel]])</f>
        <v>0</v>
      </c>
      <c r="F17" s="10" t="e">
        <f>AVERAGE(Tabelle13610[[#This Row],[1. Spiel]:[3. Spiel]])</f>
        <v>#DIV/0!</v>
      </c>
    </row>
    <row r="18" spans="1:9" x14ac:dyDescent="0.35">
      <c r="A18" s="9">
        <v>0</v>
      </c>
      <c r="B18" s="10"/>
      <c r="C18" s="10"/>
      <c r="D18" s="10"/>
      <c r="E18" s="11">
        <f>SUM(Tabelle13610[[#This Row],[1. Spiel]:[3. Spiel]])</f>
        <v>0</v>
      </c>
      <c r="F18" s="10" t="e">
        <f>AVERAGE(Tabelle13610[[#This Row],[1. Spiel]:[3. Spiel]])</f>
        <v>#DIV/0!</v>
      </c>
    </row>
    <row r="19" spans="1:9" ht="15.5" x14ac:dyDescent="0.35">
      <c r="A19" s="9">
        <v>0</v>
      </c>
      <c r="B19" s="10"/>
      <c r="C19" s="10"/>
      <c r="D19" s="10"/>
      <c r="E19" s="11">
        <f>SUM(Tabelle13610[[#This Row],[1. Spiel]:[3. Spiel]])</f>
        <v>0</v>
      </c>
      <c r="F19" s="10" t="e">
        <f>AVERAGE(Tabelle13610[[#This Row],[1. Spiel]:[3. Spiel]])</f>
        <v>#DIV/0!</v>
      </c>
      <c r="I19" s="3"/>
    </row>
    <row r="20" spans="1:9" x14ac:dyDescent="0.35">
      <c r="A20" s="9">
        <v>0</v>
      </c>
      <c r="B20" s="10"/>
      <c r="C20" s="10"/>
      <c r="D20" s="10"/>
      <c r="E20" s="11">
        <f>SUM(Tabelle13610[[#This Row],[1. Spiel]:[3. Spiel]])</f>
        <v>0</v>
      </c>
      <c r="F20" s="10" t="e">
        <f>AVERAGE(Tabelle13610[[#This Row],[1. Spiel]:[3. Spiel]])</f>
        <v>#DIV/0!</v>
      </c>
    </row>
    <row r="21" spans="1:9" x14ac:dyDescent="0.35">
      <c r="A21" s="9">
        <v>0</v>
      </c>
      <c r="B21" s="10"/>
      <c r="C21" s="10"/>
      <c r="D21" s="10"/>
      <c r="E21" s="11">
        <f>SUM(Tabelle13610[[#This Row],[1. Spiel]:[3. Spiel]])</f>
        <v>0</v>
      </c>
      <c r="F21" s="10" t="e">
        <f>AVERAGE(Tabelle13610[[#This Row],[1. Spiel]:[3. Spiel]])</f>
        <v>#DIV/0!</v>
      </c>
    </row>
    <row r="22" spans="1:9" x14ac:dyDescent="0.35">
      <c r="A22" s="9">
        <v>0</v>
      </c>
      <c r="B22" s="10"/>
      <c r="C22" s="10"/>
      <c r="D22" s="10"/>
      <c r="E22" s="11">
        <f>SUM(Tabelle13610[[#This Row],[1. Spiel]:[3. Spiel]])</f>
        <v>0</v>
      </c>
      <c r="F22" s="10" t="e">
        <f>AVERAGE(Tabelle13610[[#This Row],[1. Spiel]:[3. Spiel]])</f>
        <v>#DIV/0!</v>
      </c>
    </row>
    <row r="23" spans="1:9" x14ac:dyDescent="0.35">
      <c r="A23" s="9">
        <v>0</v>
      </c>
      <c r="B23" s="10"/>
      <c r="C23" s="10"/>
      <c r="D23" s="10"/>
      <c r="E23" s="11">
        <f>SUM(Tabelle13610[[#This Row],[1. Spiel]:[3. Spiel]])</f>
        <v>0</v>
      </c>
      <c r="F23" s="10" t="e">
        <f>AVERAGE(Tabelle13610[[#This Row],[1. Spiel]:[3. Spiel]])</f>
        <v>#DIV/0!</v>
      </c>
    </row>
    <row r="24" spans="1:9" x14ac:dyDescent="0.35">
      <c r="A24" s="9">
        <v>0</v>
      </c>
      <c r="B24" s="10"/>
      <c r="C24" s="10"/>
      <c r="D24" s="10"/>
      <c r="E24" s="11">
        <f>SUM(Tabelle13610[[#This Row],[1. Spiel]:[3. Spiel]])</f>
        <v>0</v>
      </c>
      <c r="F24" s="10" t="e">
        <f>AVERAGE(Tabelle13610[[#This Row],[1. Spiel]:[3. Spiel]])</f>
        <v>#DIV/0!</v>
      </c>
    </row>
    <row r="25" spans="1:9" x14ac:dyDescent="0.35">
      <c r="A25" s="13">
        <v>0</v>
      </c>
      <c r="B25" s="16"/>
      <c r="C25" s="16"/>
      <c r="D25" s="16"/>
      <c r="E25" s="14">
        <f>SUM(Tabelle13610[[#This Row],[1. Spiel]:[3. Spiel]])</f>
        <v>0</v>
      </c>
      <c r="F25" s="16" t="e">
        <f>AVERAGE(Tabelle13610[[#This Row],[1. Spiel]:[3. Spiel]])</f>
        <v>#DIV/0!</v>
      </c>
    </row>
    <row r="39" spans="3:4" x14ac:dyDescent="0.35">
      <c r="C39" s="1"/>
      <c r="D39" s="1"/>
    </row>
    <row r="40" spans="3:4" x14ac:dyDescent="0.35">
      <c r="C40" s="1"/>
      <c r="D40" s="1"/>
    </row>
    <row r="41" spans="3:4" x14ac:dyDescent="0.35">
      <c r="C41" s="1"/>
      <c r="D41" s="2"/>
    </row>
    <row r="42" spans="3:4" x14ac:dyDescent="0.35">
      <c r="C42" s="1"/>
      <c r="D42" s="1"/>
    </row>
  </sheetData>
  <mergeCells count="2">
    <mergeCell ref="A3:E3"/>
    <mergeCell ref="G3:K3"/>
  </mergeCells>
  <pageMargins left="0.7" right="0.7" top="0.78740157499999996" bottom="0.78740157499999996" header="0.3" footer="0.3"/>
  <drawing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5043B-F3C3-46DD-84B9-2EDA44CEB49F}">
  <dimension ref="A3:L42"/>
  <sheetViews>
    <sheetView workbookViewId="0">
      <selection activeCell="A14" sqref="A14"/>
    </sheetView>
  </sheetViews>
  <sheetFormatPr baseColWidth="10" defaultRowHeight="14.5" x14ac:dyDescent="0.35"/>
  <cols>
    <col min="1" max="6" width="20.7265625" customWidth="1"/>
    <col min="7" max="8" width="15.6328125" customWidth="1"/>
    <col min="9" max="9" width="18.6328125" customWidth="1"/>
    <col min="10" max="12" width="18.7265625" customWidth="1"/>
  </cols>
  <sheetData>
    <row r="3" spans="1:12" x14ac:dyDescent="0.35">
      <c r="A3" s="23" t="s">
        <v>17</v>
      </c>
      <c r="B3" s="23"/>
      <c r="C3" s="23"/>
      <c r="D3" s="23"/>
      <c r="E3" s="23"/>
      <c r="F3" s="1"/>
      <c r="G3" s="23" t="s">
        <v>18</v>
      </c>
      <c r="H3" s="23"/>
      <c r="I3" s="23"/>
      <c r="J3" s="23"/>
      <c r="K3" s="23"/>
      <c r="L3" s="1"/>
    </row>
    <row r="4" spans="1:12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35">
      <c r="A5" s="18" t="s">
        <v>3</v>
      </c>
      <c r="B5" s="7" t="s">
        <v>4</v>
      </c>
      <c r="C5" s="7" t="s">
        <v>5</v>
      </c>
      <c r="D5" s="7" t="s">
        <v>6</v>
      </c>
      <c r="E5" s="8" t="s">
        <v>7</v>
      </c>
      <c r="F5" s="7" t="s">
        <v>41</v>
      </c>
      <c r="G5" s="1" t="s">
        <v>3</v>
      </c>
      <c r="H5" s="1" t="s">
        <v>2</v>
      </c>
      <c r="I5" s="1" t="s">
        <v>1</v>
      </c>
      <c r="J5" s="1" t="s">
        <v>0</v>
      </c>
      <c r="K5" s="1" t="s">
        <v>9</v>
      </c>
      <c r="L5" s="1"/>
    </row>
    <row r="6" spans="1:12" x14ac:dyDescent="0.35">
      <c r="A6" s="9">
        <v>1</v>
      </c>
      <c r="B6" s="10">
        <v>119</v>
      </c>
      <c r="C6" s="10">
        <v>181</v>
      </c>
      <c r="D6" s="10">
        <v>155</v>
      </c>
      <c r="E6" s="11">
        <f>SUM(Tabelle1361012[[#This Row],[1. Spiel]:[3. Spiel]])</f>
        <v>455</v>
      </c>
      <c r="F6" s="20">
        <f>AVERAGE(Tabelle1361012[[#This Row],[1. Spiel]:[3. Spiel]])</f>
        <v>151.66666666666666</v>
      </c>
      <c r="G6" s="15">
        <f>MAX(Tabelle1361012[Antreten])</f>
        <v>9</v>
      </c>
      <c r="H6" s="15">
        <f>SUM(Tabelle1361012[Pins Spieltag])</f>
        <v>3689</v>
      </c>
      <c r="I6" s="15">
        <f>MAX(Tabelle1361012[[1. Spiel]:[3. Spiel]])</f>
        <v>203</v>
      </c>
      <c r="J6" s="15">
        <f>MAX(Tabelle1361012[Pins Spieltag])</f>
        <v>489</v>
      </c>
      <c r="K6" s="5">
        <f>AVERAGE(Tabelle1361012[[1. Spiel]:[3. Spiel]])</f>
        <v>153.70833333333334</v>
      </c>
      <c r="L6" s="1"/>
    </row>
    <row r="7" spans="1:12" x14ac:dyDescent="0.35">
      <c r="A7" s="9">
        <v>2</v>
      </c>
      <c r="B7" s="10">
        <v>123</v>
      </c>
      <c r="C7" s="10">
        <v>203</v>
      </c>
      <c r="D7" s="10">
        <v>127</v>
      </c>
      <c r="E7" s="11">
        <f>SUM(Tabelle1361012[[#This Row],[1. Spiel]:[3. Spiel]])</f>
        <v>453</v>
      </c>
      <c r="F7" s="12">
        <f>AVERAGE(Tabelle1361012[[#This Row],[1. Spiel]:[3. Spiel]])</f>
        <v>151</v>
      </c>
      <c r="G7" s="1"/>
      <c r="H7" s="1"/>
      <c r="I7" s="1"/>
      <c r="J7" s="1"/>
      <c r="K7" s="1"/>
      <c r="L7" s="1"/>
    </row>
    <row r="8" spans="1:12" x14ac:dyDescent="0.35">
      <c r="A8" s="9">
        <v>3</v>
      </c>
      <c r="B8" s="10">
        <v>168</v>
      </c>
      <c r="C8" s="10">
        <v>129</v>
      </c>
      <c r="D8" s="10">
        <v>160</v>
      </c>
      <c r="E8" s="11">
        <f>SUM(Tabelle1361012[[#This Row],[1. Spiel]:[3. Spiel]])</f>
        <v>457</v>
      </c>
      <c r="F8" s="12">
        <f>AVERAGE(Tabelle1361012[[#This Row],[1. Spiel]:[3. Spiel]])</f>
        <v>152.33333333333334</v>
      </c>
    </row>
    <row r="9" spans="1:12" x14ac:dyDescent="0.35">
      <c r="A9" s="9">
        <v>4</v>
      </c>
      <c r="B9" s="10">
        <v>146</v>
      </c>
      <c r="C9" s="10">
        <v>193</v>
      </c>
      <c r="D9" s="10">
        <v>150</v>
      </c>
      <c r="E9" s="11">
        <f>SUM(Tabelle1361012[[#This Row],[1. Spiel]:[3. Spiel]])</f>
        <v>489</v>
      </c>
      <c r="F9" s="12">
        <f>AVERAGE(Tabelle1361012[[#This Row],[1. Spiel]:[3. Spiel]])</f>
        <v>163</v>
      </c>
    </row>
    <row r="10" spans="1:12" x14ac:dyDescent="0.35">
      <c r="A10" s="9">
        <v>5</v>
      </c>
      <c r="B10" s="10">
        <v>145</v>
      </c>
      <c r="C10" s="10">
        <v>187</v>
      </c>
      <c r="D10" s="10">
        <v>119</v>
      </c>
      <c r="E10" s="11">
        <f>SUM(Tabelle1361012[[#This Row],[1. Spiel]:[3. Spiel]])</f>
        <v>451</v>
      </c>
      <c r="F10" s="12">
        <f>AVERAGE(Tabelle1361012[[#This Row],[1. Spiel]:[3. Spiel]])</f>
        <v>150.33333333333334</v>
      </c>
    </row>
    <row r="11" spans="1:12" x14ac:dyDescent="0.35">
      <c r="A11" s="9">
        <v>6</v>
      </c>
      <c r="B11" s="19">
        <v>132</v>
      </c>
      <c r="C11" s="10">
        <v>128</v>
      </c>
      <c r="D11" s="10">
        <v>183</v>
      </c>
      <c r="E11" s="11">
        <f>SUM(Tabelle1361012[[#This Row],[1. Spiel]:[3. Spiel]])</f>
        <v>443</v>
      </c>
      <c r="F11" s="12">
        <f>AVERAGE(Tabelle1361012[[#This Row],[1. Spiel]:[3. Spiel]])</f>
        <v>147.66666666666666</v>
      </c>
    </row>
    <row r="12" spans="1:12" x14ac:dyDescent="0.35">
      <c r="A12" s="9">
        <v>7</v>
      </c>
      <c r="B12" s="10">
        <v>158</v>
      </c>
      <c r="C12" s="10">
        <v>167</v>
      </c>
      <c r="D12" s="10">
        <v>148</v>
      </c>
      <c r="E12" s="11">
        <f>SUM(Tabelle1361012[[#This Row],[1. Spiel]:[3. Spiel]])</f>
        <v>473</v>
      </c>
      <c r="F12" s="12">
        <f>AVERAGE(Tabelle1361012[[#This Row],[1. Spiel]:[3. Spiel]])</f>
        <v>157.66666666666666</v>
      </c>
    </row>
    <row r="13" spans="1:12" x14ac:dyDescent="0.35">
      <c r="A13" s="9">
        <v>8</v>
      </c>
      <c r="B13" s="10">
        <v>151</v>
      </c>
      <c r="C13" s="10">
        <v>155</v>
      </c>
      <c r="D13" s="10">
        <v>162</v>
      </c>
      <c r="E13" s="11">
        <f>SUM(Tabelle1361012[[#This Row],[1. Spiel]:[3. Spiel]])</f>
        <v>468</v>
      </c>
      <c r="F13" s="12">
        <f>AVERAGE(Tabelle1361012[[#This Row],[1. Spiel]:[3. Spiel]])</f>
        <v>156</v>
      </c>
    </row>
    <row r="14" spans="1:12" x14ac:dyDescent="0.35">
      <c r="A14" s="9">
        <v>9</v>
      </c>
      <c r="B14" s="10"/>
      <c r="C14" s="10"/>
      <c r="D14" s="10"/>
      <c r="E14" s="11">
        <f>SUM(Tabelle1361012[[#This Row],[1. Spiel]:[3. Spiel]])</f>
        <v>0</v>
      </c>
      <c r="F14" s="10" t="e">
        <f>AVERAGE(Tabelle1361012[[#This Row],[1. Spiel]:[3. Spiel]])</f>
        <v>#DIV/0!</v>
      </c>
    </row>
    <row r="15" spans="1:12" x14ac:dyDescent="0.35">
      <c r="A15" s="9">
        <v>0</v>
      </c>
      <c r="B15" s="10"/>
      <c r="C15" s="10"/>
      <c r="D15" s="10"/>
      <c r="E15" s="11">
        <f>SUM(Tabelle1361012[[#This Row],[1. Spiel]:[3. Spiel]])</f>
        <v>0</v>
      </c>
      <c r="F15" s="10" t="e">
        <f>AVERAGE(Tabelle1361012[[#This Row],[1. Spiel]:[3. Spiel]])</f>
        <v>#DIV/0!</v>
      </c>
    </row>
    <row r="16" spans="1:12" x14ac:dyDescent="0.35">
      <c r="A16" s="9">
        <v>0</v>
      </c>
      <c r="B16" s="10"/>
      <c r="C16" s="10"/>
      <c r="D16" s="10"/>
      <c r="E16" s="11">
        <f>SUM(Tabelle1361012[[#This Row],[1. Spiel]:[3. Spiel]])</f>
        <v>0</v>
      </c>
      <c r="F16" s="10" t="e">
        <f>AVERAGE(Tabelle1361012[[#This Row],[1. Spiel]:[3. Spiel]])</f>
        <v>#DIV/0!</v>
      </c>
    </row>
    <row r="17" spans="1:9" x14ac:dyDescent="0.35">
      <c r="A17" s="9">
        <v>0</v>
      </c>
      <c r="B17" s="10"/>
      <c r="C17" s="10"/>
      <c r="D17" s="10"/>
      <c r="E17" s="11">
        <f>SUM(Tabelle1361012[[#This Row],[1. Spiel]:[3. Spiel]])</f>
        <v>0</v>
      </c>
      <c r="F17" s="10" t="e">
        <f>AVERAGE(Tabelle1361012[[#This Row],[1. Spiel]:[3. Spiel]])</f>
        <v>#DIV/0!</v>
      </c>
    </row>
    <row r="18" spans="1:9" x14ac:dyDescent="0.35">
      <c r="A18" s="9">
        <v>0</v>
      </c>
      <c r="B18" s="10"/>
      <c r="C18" s="10"/>
      <c r="D18" s="10"/>
      <c r="E18" s="11">
        <f>SUM(Tabelle1361012[[#This Row],[1. Spiel]:[3. Spiel]])</f>
        <v>0</v>
      </c>
      <c r="F18" s="10" t="e">
        <f>AVERAGE(Tabelle1361012[[#This Row],[1. Spiel]:[3. Spiel]])</f>
        <v>#DIV/0!</v>
      </c>
    </row>
    <row r="19" spans="1:9" ht="15.5" x14ac:dyDescent="0.35">
      <c r="A19" s="9">
        <v>0</v>
      </c>
      <c r="B19" s="10"/>
      <c r="C19" s="10"/>
      <c r="D19" s="10"/>
      <c r="E19" s="11">
        <f>SUM(Tabelle1361012[[#This Row],[1. Spiel]:[3. Spiel]])</f>
        <v>0</v>
      </c>
      <c r="F19" s="10" t="e">
        <f>AVERAGE(Tabelle1361012[[#This Row],[1. Spiel]:[3. Spiel]])</f>
        <v>#DIV/0!</v>
      </c>
      <c r="I19" s="3"/>
    </row>
    <row r="20" spans="1:9" x14ac:dyDescent="0.35">
      <c r="A20" s="9">
        <v>0</v>
      </c>
      <c r="B20" s="10"/>
      <c r="C20" s="10"/>
      <c r="D20" s="10"/>
      <c r="E20" s="11">
        <f>SUM(Tabelle1361012[[#This Row],[1. Spiel]:[3. Spiel]])</f>
        <v>0</v>
      </c>
      <c r="F20" s="10" t="e">
        <f>AVERAGE(Tabelle1361012[[#This Row],[1. Spiel]:[3. Spiel]])</f>
        <v>#DIV/0!</v>
      </c>
    </row>
    <row r="21" spans="1:9" x14ac:dyDescent="0.35">
      <c r="A21" s="9">
        <v>0</v>
      </c>
      <c r="B21" s="10"/>
      <c r="C21" s="10"/>
      <c r="D21" s="10"/>
      <c r="E21" s="11">
        <f>SUM(Tabelle1361012[[#This Row],[1. Spiel]:[3. Spiel]])</f>
        <v>0</v>
      </c>
      <c r="F21" s="10" t="e">
        <f>AVERAGE(Tabelle1361012[[#This Row],[1. Spiel]:[3. Spiel]])</f>
        <v>#DIV/0!</v>
      </c>
    </row>
    <row r="22" spans="1:9" x14ac:dyDescent="0.35">
      <c r="A22" s="9">
        <v>0</v>
      </c>
      <c r="B22" s="10"/>
      <c r="C22" s="10"/>
      <c r="D22" s="10"/>
      <c r="E22" s="11">
        <f>SUM(Tabelle1361012[[#This Row],[1. Spiel]:[3. Spiel]])</f>
        <v>0</v>
      </c>
      <c r="F22" s="10" t="e">
        <f>AVERAGE(Tabelle1361012[[#This Row],[1. Spiel]:[3. Spiel]])</f>
        <v>#DIV/0!</v>
      </c>
    </row>
    <row r="23" spans="1:9" x14ac:dyDescent="0.35">
      <c r="A23" s="9">
        <v>0</v>
      </c>
      <c r="B23" s="10"/>
      <c r="C23" s="10"/>
      <c r="D23" s="10"/>
      <c r="E23" s="11">
        <f>SUM(Tabelle1361012[[#This Row],[1. Spiel]:[3. Spiel]])</f>
        <v>0</v>
      </c>
      <c r="F23" s="10" t="e">
        <f>AVERAGE(Tabelle1361012[[#This Row],[1. Spiel]:[3. Spiel]])</f>
        <v>#DIV/0!</v>
      </c>
    </row>
    <row r="24" spans="1:9" x14ac:dyDescent="0.35">
      <c r="A24" s="9">
        <v>0</v>
      </c>
      <c r="B24" s="10"/>
      <c r="C24" s="10"/>
      <c r="D24" s="10"/>
      <c r="E24" s="11">
        <f>SUM(Tabelle1361012[[#This Row],[1. Spiel]:[3. Spiel]])</f>
        <v>0</v>
      </c>
      <c r="F24" s="10" t="e">
        <f>AVERAGE(Tabelle1361012[[#This Row],[1. Spiel]:[3. Spiel]])</f>
        <v>#DIV/0!</v>
      </c>
    </row>
    <row r="25" spans="1:9" x14ac:dyDescent="0.35">
      <c r="A25" s="13">
        <v>0</v>
      </c>
      <c r="B25" s="16"/>
      <c r="C25" s="16"/>
      <c r="D25" s="16"/>
      <c r="E25" s="14">
        <f>SUM(Tabelle1361012[[#This Row],[1. Spiel]:[3. Spiel]])</f>
        <v>0</v>
      </c>
      <c r="F25" s="16" t="e">
        <f>AVERAGE(Tabelle1361012[[#This Row],[1. Spiel]:[3. Spiel]])</f>
        <v>#DIV/0!</v>
      </c>
    </row>
    <row r="39" spans="3:4" x14ac:dyDescent="0.35">
      <c r="C39" s="1"/>
      <c r="D39" s="1"/>
    </row>
    <row r="40" spans="3:4" x14ac:dyDescent="0.35">
      <c r="C40" s="1"/>
      <c r="D40" s="1"/>
    </row>
    <row r="41" spans="3:4" x14ac:dyDescent="0.35">
      <c r="C41" s="1"/>
      <c r="D41" s="2"/>
    </row>
    <row r="42" spans="3:4" x14ac:dyDescent="0.35">
      <c r="C42" s="1"/>
      <c r="D42" s="1"/>
    </row>
  </sheetData>
  <mergeCells count="2">
    <mergeCell ref="A3:E3"/>
    <mergeCell ref="G3:K3"/>
  </mergeCells>
  <pageMargins left="0.7" right="0.7" top="0.78740157499999996" bottom="0.78740157499999996" header="0.3" footer="0.3"/>
  <drawing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959CA-212B-42A7-98AE-66FF38299B00}">
  <dimension ref="A3:L42"/>
  <sheetViews>
    <sheetView workbookViewId="0">
      <selection activeCell="B13" sqref="B13:F13"/>
    </sheetView>
  </sheetViews>
  <sheetFormatPr baseColWidth="10" defaultRowHeight="14.5" x14ac:dyDescent="0.35"/>
  <cols>
    <col min="1" max="6" width="20.7265625" customWidth="1"/>
    <col min="7" max="8" width="15.6328125" customWidth="1"/>
    <col min="9" max="9" width="18.6328125" customWidth="1"/>
    <col min="10" max="12" width="18.7265625" customWidth="1"/>
  </cols>
  <sheetData>
    <row r="3" spans="1:12" x14ac:dyDescent="0.35">
      <c r="A3" s="23" t="s">
        <v>19</v>
      </c>
      <c r="B3" s="23"/>
      <c r="C3" s="23"/>
      <c r="D3" s="23"/>
      <c r="E3" s="23"/>
      <c r="F3" s="1"/>
      <c r="G3" s="23" t="s">
        <v>20</v>
      </c>
      <c r="H3" s="23"/>
      <c r="I3" s="23"/>
      <c r="J3" s="23"/>
      <c r="K3" s="23"/>
      <c r="L3" s="1"/>
    </row>
    <row r="4" spans="1:12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35">
      <c r="A5" s="18" t="s">
        <v>3</v>
      </c>
      <c r="B5" s="7" t="s">
        <v>4</v>
      </c>
      <c r="C5" s="7" t="s">
        <v>5</v>
      </c>
      <c r="D5" s="7" t="s">
        <v>6</v>
      </c>
      <c r="E5" s="8" t="s">
        <v>7</v>
      </c>
      <c r="F5" s="7" t="s">
        <v>41</v>
      </c>
      <c r="G5" s="1" t="s">
        <v>3</v>
      </c>
      <c r="H5" s="1" t="s">
        <v>2</v>
      </c>
      <c r="I5" s="1" t="s">
        <v>1</v>
      </c>
      <c r="J5" s="1" t="s">
        <v>0</v>
      </c>
      <c r="K5" s="1" t="s">
        <v>9</v>
      </c>
      <c r="L5" s="1"/>
    </row>
    <row r="6" spans="1:12" x14ac:dyDescent="0.35">
      <c r="A6" s="9">
        <v>1</v>
      </c>
      <c r="B6" s="10">
        <v>163</v>
      </c>
      <c r="C6" s="10">
        <v>160</v>
      </c>
      <c r="D6" s="10">
        <v>183</v>
      </c>
      <c r="E6" s="11">
        <f>SUM(Tabelle136101216[[#This Row],[1. Spiel]:[3. Spiel]])</f>
        <v>506</v>
      </c>
      <c r="F6" s="20">
        <f>AVERAGE(Tabelle136101216[[#This Row],[1. Spiel]:[3. Spiel]])</f>
        <v>168.66666666666666</v>
      </c>
      <c r="G6" s="15">
        <f>MAX(Tabelle136101216[Antreten])</f>
        <v>8</v>
      </c>
      <c r="H6" s="15">
        <f>SUM(Tabelle136101216[Pins Spieltag])</f>
        <v>4359</v>
      </c>
      <c r="I6" s="15">
        <f>MAX(Tabelle136101216[[1. Spiel]:[3. Spiel]])</f>
        <v>234</v>
      </c>
      <c r="J6" s="15">
        <f>MAX(Tabelle136101216[Pins Spieltag])</f>
        <v>593</v>
      </c>
      <c r="K6" s="5">
        <f>AVERAGE(Tabelle136101216[[1. Spiel]:[3. Spiel]])</f>
        <v>181.625</v>
      </c>
      <c r="L6" s="1"/>
    </row>
    <row r="7" spans="1:12" x14ac:dyDescent="0.35">
      <c r="A7" s="9">
        <v>2</v>
      </c>
      <c r="B7" s="10">
        <v>165</v>
      </c>
      <c r="C7" s="10">
        <v>201</v>
      </c>
      <c r="D7" s="10">
        <v>227</v>
      </c>
      <c r="E7" s="11">
        <f>SUM(Tabelle136101216[[#This Row],[1. Spiel]:[3. Spiel]])</f>
        <v>593</v>
      </c>
      <c r="F7" s="12">
        <f>AVERAGE(Tabelle136101216[[#This Row],[1. Spiel]:[3. Spiel]])</f>
        <v>197.66666666666666</v>
      </c>
      <c r="G7" s="1"/>
      <c r="H7" s="1"/>
      <c r="I7" s="1"/>
      <c r="J7" s="1"/>
      <c r="K7" s="1"/>
      <c r="L7" s="1"/>
    </row>
    <row r="8" spans="1:12" x14ac:dyDescent="0.35">
      <c r="A8" s="9">
        <v>3</v>
      </c>
      <c r="B8" s="10">
        <v>160</v>
      </c>
      <c r="C8" s="10">
        <v>200</v>
      </c>
      <c r="D8" s="10">
        <v>165</v>
      </c>
      <c r="E8" s="11">
        <f>SUM(Tabelle136101216[[#This Row],[1. Spiel]:[3. Spiel]])</f>
        <v>525</v>
      </c>
      <c r="F8" s="12">
        <f>AVERAGE(Tabelle136101216[[#This Row],[1. Spiel]:[3. Spiel]])</f>
        <v>175</v>
      </c>
    </row>
    <row r="9" spans="1:12" x14ac:dyDescent="0.35">
      <c r="A9" s="9">
        <v>4</v>
      </c>
      <c r="B9" s="10">
        <v>182</v>
      </c>
      <c r="C9" s="10">
        <v>158</v>
      </c>
      <c r="D9" s="10">
        <v>182</v>
      </c>
      <c r="E9" s="11">
        <f>SUM(Tabelle136101216[[#This Row],[1. Spiel]:[3. Spiel]])</f>
        <v>522</v>
      </c>
      <c r="F9" s="12">
        <f>AVERAGE(Tabelle136101216[[#This Row],[1. Spiel]:[3. Spiel]])</f>
        <v>174</v>
      </c>
    </row>
    <row r="10" spans="1:12" x14ac:dyDescent="0.35">
      <c r="A10" s="9">
        <v>5</v>
      </c>
      <c r="B10" s="10">
        <v>178</v>
      </c>
      <c r="C10" s="10">
        <v>209</v>
      </c>
      <c r="D10" s="10">
        <v>183</v>
      </c>
      <c r="E10" s="11">
        <f>SUM(Tabelle136101216[[#This Row],[1. Spiel]:[3. Spiel]])</f>
        <v>570</v>
      </c>
      <c r="F10" s="12">
        <f>AVERAGE(Tabelle136101216[[#This Row],[1. Spiel]:[3. Spiel]])</f>
        <v>190</v>
      </c>
    </row>
    <row r="11" spans="1:12" x14ac:dyDescent="0.35">
      <c r="A11" s="9">
        <v>6</v>
      </c>
      <c r="B11" s="19">
        <v>198</v>
      </c>
      <c r="C11" s="10">
        <v>204</v>
      </c>
      <c r="D11" s="10">
        <v>163</v>
      </c>
      <c r="E11" s="11">
        <f>SUM(Tabelle136101216[[#This Row],[1. Spiel]:[3. Spiel]])</f>
        <v>565</v>
      </c>
      <c r="F11" s="12">
        <f>AVERAGE(Tabelle136101216[[#This Row],[1. Spiel]:[3. Spiel]])</f>
        <v>188.33333333333334</v>
      </c>
    </row>
    <row r="12" spans="1:12" x14ac:dyDescent="0.35">
      <c r="A12" s="9">
        <v>7</v>
      </c>
      <c r="B12" s="10">
        <v>234</v>
      </c>
      <c r="C12" s="10">
        <v>158</v>
      </c>
      <c r="D12" s="10">
        <v>174</v>
      </c>
      <c r="E12" s="11">
        <f>SUM(Tabelle136101216[[#This Row],[1. Spiel]:[3. Spiel]])</f>
        <v>566</v>
      </c>
      <c r="F12" s="12">
        <f>AVERAGE(Tabelle136101216[[#This Row],[1. Spiel]:[3. Spiel]])</f>
        <v>188.66666666666666</v>
      </c>
    </row>
    <row r="13" spans="1:12" x14ac:dyDescent="0.35">
      <c r="A13" s="9">
        <v>8</v>
      </c>
      <c r="B13" s="10">
        <v>168</v>
      </c>
      <c r="C13" s="10">
        <v>174</v>
      </c>
      <c r="D13" s="10">
        <v>170</v>
      </c>
      <c r="E13" s="11">
        <f>SUM(Tabelle136101216[[#This Row],[1. Spiel]:[3. Spiel]])</f>
        <v>512</v>
      </c>
      <c r="F13" s="12">
        <f>AVERAGE(Tabelle136101216[[#This Row],[1. Spiel]:[3. Spiel]])</f>
        <v>170.66666666666666</v>
      </c>
    </row>
    <row r="14" spans="1:12" x14ac:dyDescent="0.35">
      <c r="A14" s="9">
        <v>0</v>
      </c>
      <c r="B14" s="10"/>
      <c r="C14" s="10"/>
      <c r="D14" s="10"/>
      <c r="E14" s="11">
        <f>SUM(Tabelle136101216[[#This Row],[1. Spiel]:[3. Spiel]])</f>
        <v>0</v>
      </c>
      <c r="F14" s="12" t="e">
        <f>AVERAGE(Tabelle136101216[[#This Row],[1. Spiel]:[3. Spiel]])</f>
        <v>#DIV/0!</v>
      </c>
    </row>
    <row r="15" spans="1:12" x14ac:dyDescent="0.35">
      <c r="A15" s="9">
        <v>0</v>
      </c>
      <c r="B15" s="10"/>
      <c r="C15" s="10"/>
      <c r="D15" s="10"/>
      <c r="E15" s="11">
        <f>SUM(Tabelle136101216[[#This Row],[1. Spiel]:[3. Spiel]])</f>
        <v>0</v>
      </c>
      <c r="F15" s="12" t="e">
        <f>AVERAGE(Tabelle136101216[[#This Row],[1. Spiel]:[3. Spiel]])</f>
        <v>#DIV/0!</v>
      </c>
    </row>
    <row r="16" spans="1:12" x14ac:dyDescent="0.35">
      <c r="A16" s="9">
        <v>0</v>
      </c>
      <c r="B16" s="10"/>
      <c r="C16" s="10"/>
      <c r="D16" s="10"/>
      <c r="E16" s="11">
        <f>SUM(Tabelle136101216[[#This Row],[1. Spiel]:[3. Spiel]])</f>
        <v>0</v>
      </c>
      <c r="F16" s="12" t="e">
        <f>AVERAGE(Tabelle136101216[[#This Row],[1. Spiel]:[3. Spiel]])</f>
        <v>#DIV/0!</v>
      </c>
    </row>
    <row r="17" spans="1:9" x14ac:dyDescent="0.35">
      <c r="A17" s="9">
        <v>0</v>
      </c>
      <c r="B17" s="10"/>
      <c r="C17" s="10"/>
      <c r="D17" s="10"/>
      <c r="E17" s="11">
        <f>SUM(Tabelle136101216[[#This Row],[1. Spiel]:[3. Spiel]])</f>
        <v>0</v>
      </c>
      <c r="F17" s="12" t="e">
        <f>AVERAGE(Tabelle136101216[[#This Row],[1. Spiel]:[3. Spiel]])</f>
        <v>#DIV/0!</v>
      </c>
    </row>
    <row r="18" spans="1:9" x14ac:dyDescent="0.35">
      <c r="A18" s="9">
        <v>0</v>
      </c>
      <c r="B18" s="10"/>
      <c r="C18" s="10"/>
      <c r="D18" s="10"/>
      <c r="E18" s="11">
        <f>SUM(Tabelle136101216[[#This Row],[1. Spiel]:[3. Spiel]])</f>
        <v>0</v>
      </c>
      <c r="F18" s="12" t="e">
        <f>AVERAGE(Tabelle136101216[[#This Row],[1. Spiel]:[3. Spiel]])</f>
        <v>#DIV/0!</v>
      </c>
    </row>
    <row r="19" spans="1:9" ht="15.5" x14ac:dyDescent="0.35">
      <c r="A19" s="9">
        <v>0</v>
      </c>
      <c r="B19" s="10"/>
      <c r="C19" s="10"/>
      <c r="D19" s="10"/>
      <c r="E19" s="11">
        <f>SUM(Tabelle136101216[[#This Row],[1. Spiel]:[3. Spiel]])</f>
        <v>0</v>
      </c>
      <c r="F19" s="12" t="e">
        <f>AVERAGE(Tabelle136101216[[#This Row],[1. Spiel]:[3. Spiel]])</f>
        <v>#DIV/0!</v>
      </c>
      <c r="I19" s="3"/>
    </row>
    <row r="20" spans="1:9" x14ac:dyDescent="0.35">
      <c r="A20" s="9">
        <v>0</v>
      </c>
      <c r="B20" s="10"/>
      <c r="C20" s="10"/>
      <c r="D20" s="10"/>
      <c r="E20" s="11">
        <f>SUM(Tabelle136101216[[#This Row],[1. Spiel]:[3. Spiel]])</f>
        <v>0</v>
      </c>
      <c r="F20" s="12" t="e">
        <f>AVERAGE(Tabelle136101216[[#This Row],[1. Spiel]:[3. Spiel]])</f>
        <v>#DIV/0!</v>
      </c>
    </row>
    <row r="21" spans="1:9" x14ac:dyDescent="0.35">
      <c r="A21" s="9">
        <v>0</v>
      </c>
      <c r="B21" s="10"/>
      <c r="C21" s="10"/>
      <c r="D21" s="10"/>
      <c r="E21" s="11">
        <f>SUM(Tabelle136101216[[#This Row],[1. Spiel]:[3. Spiel]])</f>
        <v>0</v>
      </c>
      <c r="F21" s="12" t="e">
        <f>AVERAGE(Tabelle136101216[[#This Row],[1. Spiel]:[3. Spiel]])</f>
        <v>#DIV/0!</v>
      </c>
    </row>
    <row r="22" spans="1:9" x14ac:dyDescent="0.35">
      <c r="A22" s="9">
        <v>0</v>
      </c>
      <c r="B22" s="10"/>
      <c r="C22" s="10"/>
      <c r="D22" s="10"/>
      <c r="E22" s="11">
        <f>SUM(Tabelle136101216[[#This Row],[1. Spiel]:[3. Spiel]])</f>
        <v>0</v>
      </c>
      <c r="F22" s="12" t="e">
        <f>AVERAGE(Tabelle136101216[[#This Row],[1. Spiel]:[3. Spiel]])</f>
        <v>#DIV/0!</v>
      </c>
    </row>
    <row r="23" spans="1:9" x14ac:dyDescent="0.35">
      <c r="A23" s="9">
        <v>0</v>
      </c>
      <c r="B23" s="10"/>
      <c r="C23" s="10"/>
      <c r="D23" s="10"/>
      <c r="E23" s="11">
        <f>SUM(Tabelle136101216[[#This Row],[1. Spiel]:[3. Spiel]])</f>
        <v>0</v>
      </c>
      <c r="F23" s="12" t="e">
        <f>AVERAGE(Tabelle136101216[[#This Row],[1. Spiel]:[3. Spiel]])</f>
        <v>#DIV/0!</v>
      </c>
    </row>
    <row r="24" spans="1:9" x14ac:dyDescent="0.35">
      <c r="A24" s="9">
        <v>0</v>
      </c>
      <c r="B24" s="10"/>
      <c r="C24" s="10"/>
      <c r="D24" s="10"/>
      <c r="E24" s="11">
        <f>SUM(Tabelle136101216[[#This Row],[1. Spiel]:[3. Spiel]])</f>
        <v>0</v>
      </c>
      <c r="F24" s="12" t="e">
        <f>AVERAGE(Tabelle136101216[[#This Row],[1. Spiel]:[3. Spiel]])</f>
        <v>#DIV/0!</v>
      </c>
    </row>
    <row r="25" spans="1:9" x14ac:dyDescent="0.35">
      <c r="A25" s="13">
        <v>0</v>
      </c>
      <c r="B25" s="16"/>
      <c r="C25" s="16"/>
      <c r="D25" s="16"/>
      <c r="E25" s="14">
        <f>SUM(Tabelle136101216[[#This Row],[1. Spiel]:[3. Spiel]])</f>
        <v>0</v>
      </c>
      <c r="F25" s="21" t="e">
        <f>AVERAGE(Tabelle136101216[[#This Row],[1. Spiel]:[3. Spiel]])</f>
        <v>#DIV/0!</v>
      </c>
    </row>
    <row r="39" spans="3:4" x14ac:dyDescent="0.35">
      <c r="C39" s="1"/>
      <c r="D39" s="1"/>
    </row>
    <row r="40" spans="3:4" x14ac:dyDescent="0.35">
      <c r="C40" s="1"/>
      <c r="D40" s="1"/>
    </row>
    <row r="41" spans="3:4" x14ac:dyDescent="0.35">
      <c r="C41" s="1"/>
      <c r="D41" s="2"/>
    </row>
    <row r="42" spans="3:4" x14ac:dyDescent="0.35">
      <c r="C42" s="1"/>
      <c r="D42" s="1"/>
    </row>
  </sheetData>
  <mergeCells count="2">
    <mergeCell ref="A3:E3"/>
    <mergeCell ref="G3:K3"/>
  </mergeCells>
  <pageMargins left="0.7" right="0.7" top="0.78740157499999996" bottom="0.78740157499999996" header="0.3" footer="0.3"/>
  <drawing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68D49-1BDD-4623-9630-3A9EA697A801}">
  <dimension ref="A3:L42"/>
  <sheetViews>
    <sheetView workbookViewId="0">
      <selection activeCell="B11" sqref="B11:F11"/>
    </sheetView>
  </sheetViews>
  <sheetFormatPr baseColWidth="10" defaultRowHeight="14.5" x14ac:dyDescent="0.35"/>
  <cols>
    <col min="1" max="6" width="20.7265625" customWidth="1"/>
    <col min="7" max="8" width="15.6328125" customWidth="1"/>
    <col min="9" max="9" width="18.6328125" customWidth="1"/>
    <col min="10" max="12" width="18.7265625" customWidth="1"/>
  </cols>
  <sheetData>
    <row r="3" spans="1:12" x14ac:dyDescent="0.35">
      <c r="A3" s="23" t="s">
        <v>22</v>
      </c>
      <c r="B3" s="23"/>
      <c r="C3" s="23"/>
      <c r="D3" s="23"/>
      <c r="E3" s="23"/>
      <c r="F3" s="1"/>
      <c r="G3" s="23" t="s">
        <v>21</v>
      </c>
      <c r="H3" s="23"/>
      <c r="I3" s="23"/>
      <c r="J3" s="23"/>
      <c r="K3" s="23"/>
      <c r="L3" s="1"/>
    </row>
    <row r="4" spans="1:12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35">
      <c r="A5" s="18" t="s">
        <v>3</v>
      </c>
      <c r="B5" s="7" t="s">
        <v>4</v>
      </c>
      <c r="C5" s="7" t="s">
        <v>5</v>
      </c>
      <c r="D5" s="7" t="s">
        <v>6</v>
      </c>
      <c r="E5" s="8" t="s">
        <v>7</v>
      </c>
      <c r="F5" s="7" t="s">
        <v>41</v>
      </c>
      <c r="G5" s="1" t="s">
        <v>3</v>
      </c>
      <c r="H5" s="1" t="s">
        <v>2</v>
      </c>
      <c r="I5" s="1" t="s">
        <v>1</v>
      </c>
      <c r="J5" s="1" t="s">
        <v>0</v>
      </c>
      <c r="K5" s="1" t="s">
        <v>9</v>
      </c>
      <c r="L5" s="1"/>
    </row>
    <row r="6" spans="1:12" x14ac:dyDescent="0.35">
      <c r="A6" s="9">
        <v>1</v>
      </c>
      <c r="B6" s="10">
        <v>121</v>
      </c>
      <c r="C6" s="10">
        <v>138</v>
      </c>
      <c r="D6" s="10">
        <v>105</v>
      </c>
      <c r="E6" s="11">
        <f>SUM(Tabelle13610121618[[#This Row],[1. Spiel]:[3. Spiel]])</f>
        <v>364</v>
      </c>
      <c r="F6" s="20">
        <f>AVERAGE(Tabelle13610121618[[#This Row],[1. Spiel]:[3. Spiel]])</f>
        <v>121.33333333333333</v>
      </c>
      <c r="G6" s="15">
        <f>MAX(Tabelle13610121618[Antreten])</f>
        <v>6</v>
      </c>
      <c r="H6" s="15">
        <f>SUM(Tabelle13610121618[Pins Spieltag])</f>
        <v>2344</v>
      </c>
      <c r="I6" s="15">
        <f>MAX(Tabelle13610121618[[1. Spiel]:[3. Spiel]])</f>
        <v>154</v>
      </c>
      <c r="J6" s="15">
        <f>MAX(Tabelle13610121618[Pins Spieltag])</f>
        <v>440</v>
      </c>
      <c r="K6" s="5">
        <f>AVERAGE(Tabelle13610121618[[1. Spiel]:[3. Spiel]])</f>
        <v>130.22222222222223</v>
      </c>
      <c r="L6" s="1"/>
    </row>
    <row r="7" spans="1:12" x14ac:dyDescent="0.35">
      <c r="A7" s="9">
        <v>2</v>
      </c>
      <c r="B7" s="10">
        <v>154</v>
      </c>
      <c r="C7" s="10">
        <v>149</v>
      </c>
      <c r="D7" s="10">
        <v>137</v>
      </c>
      <c r="E7" s="11">
        <f>SUM(Tabelle13610121618[[#This Row],[1. Spiel]:[3. Spiel]])</f>
        <v>440</v>
      </c>
      <c r="F7" s="12">
        <f>AVERAGE(Tabelle13610121618[[#This Row],[1. Spiel]:[3. Spiel]])</f>
        <v>146.66666666666666</v>
      </c>
      <c r="G7" s="1"/>
      <c r="H7" s="1"/>
      <c r="I7" s="1"/>
      <c r="J7" s="1"/>
      <c r="K7" s="1"/>
      <c r="L7" s="1"/>
    </row>
    <row r="8" spans="1:12" x14ac:dyDescent="0.35">
      <c r="A8" s="9">
        <v>3</v>
      </c>
      <c r="B8" s="10">
        <v>100</v>
      </c>
      <c r="C8" s="10">
        <v>136</v>
      </c>
      <c r="D8" s="10">
        <v>123</v>
      </c>
      <c r="E8" s="11">
        <f>SUM(Tabelle13610121618[[#This Row],[1. Spiel]:[3. Spiel]])</f>
        <v>359</v>
      </c>
      <c r="F8" s="12">
        <f>AVERAGE(Tabelle13610121618[[#This Row],[1. Spiel]:[3. Spiel]])</f>
        <v>119.66666666666667</v>
      </c>
    </row>
    <row r="9" spans="1:12" x14ac:dyDescent="0.35">
      <c r="A9" s="9">
        <v>4</v>
      </c>
      <c r="B9" s="10">
        <v>139</v>
      </c>
      <c r="C9" s="10">
        <v>129</v>
      </c>
      <c r="D9" s="10">
        <v>130</v>
      </c>
      <c r="E9" s="11">
        <f>SUM(Tabelle13610121618[[#This Row],[1. Spiel]:[3. Spiel]])</f>
        <v>398</v>
      </c>
      <c r="F9" s="12">
        <f>AVERAGE(Tabelle13610121618[[#This Row],[1. Spiel]:[3. Spiel]])</f>
        <v>132.66666666666666</v>
      </c>
    </row>
    <row r="10" spans="1:12" x14ac:dyDescent="0.35">
      <c r="A10" s="9">
        <v>5</v>
      </c>
      <c r="B10" s="10">
        <v>112</v>
      </c>
      <c r="C10" s="10">
        <v>147</v>
      </c>
      <c r="D10" s="10">
        <v>153</v>
      </c>
      <c r="E10" s="11">
        <f>SUM(Tabelle13610121618[[#This Row],[1. Spiel]:[3. Spiel]])</f>
        <v>412</v>
      </c>
      <c r="F10" s="12">
        <f>AVERAGE(Tabelle13610121618[[#This Row],[1. Spiel]:[3. Spiel]])</f>
        <v>137.33333333333334</v>
      </c>
    </row>
    <row r="11" spans="1:12" x14ac:dyDescent="0.35">
      <c r="A11" s="9">
        <v>6</v>
      </c>
      <c r="B11" s="19">
        <v>121</v>
      </c>
      <c r="C11" s="10">
        <v>134</v>
      </c>
      <c r="D11" s="10">
        <v>116</v>
      </c>
      <c r="E11" s="11">
        <f>SUM(Tabelle13610121618[[#This Row],[1. Spiel]:[3. Spiel]])</f>
        <v>371</v>
      </c>
      <c r="F11" s="12">
        <f>AVERAGE(Tabelle13610121618[[#This Row],[1. Spiel]:[3. Spiel]])</f>
        <v>123.66666666666667</v>
      </c>
    </row>
    <row r="12" spans="1:12" x14ac:dyDescent="0.35">
      <c r="A12" s="9">
        <v>0</v>
      </c>
      <c r="B12" s="10"/>
      <c r="C12" s="10"/>
      <c r="D12" s="10"/>
      <c r="E12" s="11">
        <f>SUM(Tabelle13610121618[[#This Row],[1. Spiel]:[3. Spiel]])</f>
        <v>0</v>
      </c>
      <c r="F12" s="10" t="e">
        <f>AVERAGE(Tabelle13610121618[[#This Row],[1. Spiel]:[3. Spiel]])</f>
        <v>#DIV/0!</v>
      </c>
    </row>
    <row r="13" spans="1:12" x14ac:dyDescent="0.35">
      <c r="A13" s="9">
        <v>0</v>
      </c>
      <c r="B13" s="10"/>
      <c r="C13" s="10"/>
      <c r="D13" s="10"/>
      <c r="E13" s="11">
        <f>SUM(Tabelle13610121618[[#This Row],[1. Spiel]:[3. Spiel]])</f>
        <v>0</v>
      </c>
      <c r="F13" s="10" t="e">
        <f>AVERAGE(Tabelle13610121618[[#This Row],[1. Spiel]:[3. Spiel]])</f>
        <v>#DIV/0!</v>
      </c>
    </row>
    <row r="14" spans="1:12" x14ac:dyDescent="0.35">
      <c r="A14" s="9">
        <v>0</v>
      </c>
      <c r="B14" s="10"/>
      <c r="C14" s="10"/>
      <c r="D14" s="10"/>
      <c r="E14" s="11">
        <f>SUM(Tabelle13610121618[[#This Row],[1. Spiel]:[3. Spiel]])</f>
        <v>0</v>
      </c>
      <c r="F14" s="10" t="e">
        <f>AVERAGE(Tabelle13610121618[[#This Row],[1. Spiel]:[3. Spiel]])</f>
        <v>#DIV/0!</v>
      </c>
    </row>
    <row r="15" spans="1:12" x14ac:dyDescent="0.35">
      <c r="A15" s="9">
        <v>0</v>
      </c>
      <c r="B15" s="10"/>
      <c r="C15" s="10"/>
      <c r="D15" s="10"/>
      <c r="E15" s="11">
        <f>SUM(Tabelle13610121618[[#This Row],[1. Spiel]:[3. Spiel]])</f>
        <v>0</v>
      </c>
      <c r="F15" s="10" t="e">
        <f>AVERAGE(Tabelle13610121618[[#This Row],[1. Spiel]:[3. Spiel]])</f>
        <v>#DIV/0!</v>
      </c>
    </row>
    <row r="16" spans="1:12" x14ac:dyDescent="0.35">
      <c r="A16" s="9">
        <v>0</v>
      </c>
      <c r="B16" s="10"/>
      <c r="C16" s="10"/>
      <c r="D16" s="10"/>
      <c r="E16" s="11">
        <f>SUM(Tabelle13610121618[[#This Row],[1. Spiel]:[3. Spiel]])</f>
        <v>0</v>
      </c>
      <c r="F16" s="10" t="e">
        <f>AVERAGE(Tabelle13610121618[[#This Row],[1. Spiel]:[3. Spiel]])</f>
        <v>#DIV/0!</v>
      </c>
    </row>
    <row r="17" spans="1:9" x14ac:dyDescent="0.35">
      <c r="A17" s="9">
        <v>0</v>
      </c>
      <c r="B17" s="10"/>
      <c r="C17" s="10"/>
      <c r="D17" s="10"/>
      <c r="E17" s="11">
        <f>SUM(Tabelle13610121618[[#This Row],[1. Spiel]:[3. Spiel]])</f>
        <v>0</v>
      </c>
      <c r="F17" s="10" t="e">
        <f>AVERAGE(Tabelle13610121618[[#This Row],[1. Spiel]:[3. Spiel]])</f>
        <v>#DIV/0!</v>
      </c>
    </row>
    <row r="18" spans="1:9" x14ac:dyDescent="0.35">
      <c r="A18" s="9">
        <v>0</v>
      </c>
      <c r="B18" s="10"/>
      <c r="C18" s="10"/>
      <c r="D18" s="10"/>
      <c r="E18" s="11">
        <f>SUM(Tabelle13610121618[[#This Row],[1. Spiel]:[3. Spiel]])</f>
        <v>0</v>
      </c>
      <c r="F18" s="10" t="e">
        <f>AVERAGE(Tabelle13610121618[[#This Row],[1. Spiel]:[3. Spiel]])</f>
        <v>#DIV/0!</v>
      </c>
    </row>
    <row r="19" spans="1:9" ht="15.5" x14ac:dyDescent="0.35">
      <c r="A19" s="9">
        <v>0</v>
      </c>
      <c r="B19" s="10"/>
      <c r="C19" s="10"/>
      <c r="D19" s="10"/>
      <c r="E19" s="11">
        <f>SUM(Tabelle13610121618[[#This Row],[1. Spiel]:[3. Spiel]])</f>
        <v>0</v>
      </c>
      <c r="F19" s="10" t="e">
        <f>AVERAGE(Tabelle13610121618[[#This Row],[1. Spiel]:[3. Spiel]])</f>
        <v>#DIV/0!</v>
      </c>
      <c r="I19" s="3"/>
    </row>
    <row r="20" spans="1:9" x14ac:dyDescent="0.35">
      <c r="A20" s="9">
        <v>0</v>
      </c>
      <c r="B20" s="10"/>
      <c r="C20" s="10"/>
      <c r="D20" s="10"/>
      <c r="E20" s="11">
        <f>SUM(Tabelle13610121618[[#This Row],[1. Spiel]:[3. Spiel]])</f>
        <v>0</v>
      </c>
      <c r="F20" s="10" t="e">
        <f>AVERAGE(Tabelle13610121618[[#This Row],[1. Spiel]:[3. Spiel]])</f>
        <v>#DIV/0!</v>
      </c>
    </row>
    <row r="21" spans="1:9" x14ac:dyDescent="0.35">
      <c r="A21" s="9">
        <v>0</v>
      </c>
      <c r="B21" s="10"/>
      <c r="C21" s="10"/>
      <c r="D21" s="10"/>
      <c r="E21" s="11">
        <f>SUM(Tabelle13610121618[[#This Row],[1. Spiel]:[3. Spiel]])</f>
        <v>0</v>
      </c>
      <c r="F21" s="10" t="e">
        <f>AVERAGE(Tabelle13610121618[[#This Row],[1. Spiel]:[3. Spiel]])</f>
        <v>#DIV/0!</v>
      </c>
    </row>
    <row r="22" spans="1:9" x14ac:dyDescent="0.35">
      <c r="A22" s="9">
        <v>0</v>
      </c>
      <c r="B22" s="10"/>
      <c r="C22" s="10"/>
      <c r="D22" s="10"/>
      <c r="E22" s="11">
        <f>SUM(Tabelle13610121618[[#This Row],[1. Spiel]:[3. Spiel]])</f>
        <v>0</v>
      </c>
      <c r="F22" s="10" t="e">
        <f>AVERAGE(Tabelle13610121618[[#This Row],[1. Spiel]:[3. Spiel]])</f>
        <v>#DIV/0!</v>
      </c>
    </row>
    <row r="23" spans="1:9" x14ac:dyDescent="0.35">
      <c r="A23" s="9">
        <v>0</v>
      </c>
      <c r="B23" s="10"/>
      <c r="C23" s="10"/>
      <c r="D23" s="10"/>
      <c r="E23" s="11">
        <f>SUM(Tabelle13610121618[[#This Row],[1. Spiel]:[3. Spiel]])</f>
        <v>0</v>
      </c>
      <c r="F23" s="10" t="e">
        <f>AVERAGE(Tabelle13610121618[[#This Row],[1. Spiel]:[3. Spiel]])</f>
        <v>#DIV/0!</v>
      </c>
    </row>
    <row r="24" spans="1:9" x14ac:dyDescent="0.35">
      <c r="A24" s="9">
        <v>0</v>
      </c>
      <c r="B24" s="10"/>
      <c r="C24" s="10"/>
      <c r="D24" s="10"/>
      <c r="E24" s="11">
        <f>SUM(Tabelle13610121618[[#This Row],[1. Spiel]:[3. Spiel]])</f>
        <v>0</v>
      </c>
      <c r="F24" s="10" t="e">
        <f>AVERAGE(Tabelle13610121618[[#This Row],[1. Spiel]:[3. Spiel]])</f>
        <v>#DIV/0!</v>
      </c>
    </row>
    <row r="25" spans="1:9" x14ac:dyDescent="0.35">
      <c r="A25" s="13">
        <v>0</v>
      </c>
      <c r="B25" s="16"/>
      <c r="C25" s="16"/>
      <c r="D25" s="16"/>
      <c r="E25" s="14">
        <f>SUM(Tabelle13610121618[[#This Row],[1. Spiel]:[3. Spiel]])</f>
        <v>0</v>
      </c>
      <c r="F25" s="16" t="e">
        <f>AVERAGE(Tabelle13610121618[[#This Row],[1. Spiel]:[3. Spiel]])</f>
        <v>#DIV/0!</v>
      </c>
    </row>
    <row r="39" spans="3:4" x14ac:dyDescent="0.35">
      <c r="C39" s="1"/>
      <c r="D39" s="1"/>
    </row>
    <row r="40" spans="3:4" x14ac:dyDescent="0.35">
      <c r="C40" s="1"/>
      <c r="D40" s="1"/>
    </row>
    <row r="41" spans="3:4" x14ac:dyDescent="0.35">
      <c r="C41" s="1"/>
      <c r="D41" s="2"/>
    </row>
    <row r="42" spans="3:4" x14ac:dyDescent="0.35">
      <c r="C42" s="1"/>
      <c r="D42" s="1"/>
    </row>
  </sheetData>
  <mergeCells count="2">
    <mergeCell ref="A3:E3"/>
    <mergeCell ref="G3:K3"/>
  </mergeCells>
  <pageMargins left="0.7" right="0.7" top="0.78740157499999996" bottom="0.78740157499999996" header="0.3" footer="0.3"/>
  <drawing r:id="rId1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DD230-200D-422B-8C61-D12604A124EF}">
  <dimension ref="A3:L42"/>
  <sheetViews>
    <sheetView workbookViewId="0">
      <selection activeCell="B8" sqref="B8:F8"/>
    </sheetView>
  </sheetViews>
  <sheetFormatPr baseColWidth="10" defaultRowHeight="14.5" x14ac:dyDescent="0.35"/>
  <cols>
    <col min="1" max="6" width="20.7265625" customWidth="1"/>
    <col min="7" max="8" width="15.6328125" customWidth="1"/>
    <col min="9" max="9" width="18.6328125" customWidth="1"/>
    <col min="10" max="12" width="18.7265625" customWidth="1"/>
  </cols>
  <sheetData>
    <row r="3" spans="1:12" x14ac:dyDescent="0.35">
      <c r="A3" s="23" t="s">
        <v>23</v>
      </c>
      <c r="B3" s="23"/>
      <c r="C3" s="23"/>
      <c r="D3" s="23"/>
      <c r="E3" s="23"/>
      <c r="F3" s="1"/>
      <c r="G3" s="23" t="s">
        <v>24</v>
      </c>
      <c r="H3" s="23"/>
      <c r="I3" s="23"/>
      <c r="J3" s="23"/>
      <c r="K3" s="23"/>
      <c r="L3" s="1"/>
    </row>
    <row r="4" spans="1:12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35">
      <c r="A5" s="18" t="s">
        <v>3</v>
      </c>
      <c r="B5" s="7" t="s">
        <v>4</v>
      </c>
      <c r="C5" s="7" t="s">
        <v>5</v>
      </c>
      <c r="D5" s="7" t="s">
        <v>6</v>
      </c>
      <c r="E5" s="8" t="s">
        <v>7</v>
      </c>
      <c r="F5" s="7" t="s">
        <v>41</v>
      </c>
      <c r="G5" s="1" t="s">
        <v>3</v>
      </c>
      <c r="H5" s="1" t="s">
        <v>2</v>
      </c>
      <c r="I5" s="1" t="s">
        <v>1</v>
      </c>
      <c r="J5" s="1" t="s">
        <v>0</v>
      </c>
      <c r="K5" s="1" t="s">
        <v>9</v>
      </c>
      <c r="L5" s="1"/>
    </row>
    <row r="6" spans="1:12" x14ac:dyDescent="0.35">
      <c r="A6" s="9">
        <v>1</v>
      </c>
      <c r="B6" s="10">
        <v>165</v>
      </c>
      <c r="C6" s="10">
        <v>157</v>
      </c>
      <c r="D6" s="10">
        <v>153</v>
      </c>
      <c r="E6" s="11">
        <f>SUM(Tabelle1361012161824[[#This Row],[1. Spiel]:[3. Spiel]])</f>
        <v>475</v>
      </c>
      <c r="F6" s="20">
        <f>AVERAGE(Tabelle1361012161824[[#This Row],[1. Spiel]:[3. Spiel]])</f>
        <v>158.33333333333334</v>
      </c>
      <c r="G6" s="15">
        <f>MAX(Tabelle1361012161824[Antreten])</f>
        <v>3</v>
      </c>
      <c r="H6" s="15">
        <f>SUM(Tabelle1361012161824[Pins Spieltag])</f>
        <v>1373</v>
      </c>
      <c r="I6" s="15">
        <f>MAX(Tabelle1361012161824[[1. Spiel]:[3. Spiel]])</f>
        <v>165</v>
      </c>
      <c r="J6" s="15">
        <f>MAX(Tabelle1361012161824[Pins Spieltag])</f>
        <v>475</v>
      </c>
      <c r="K6" s="5">
        <f>AVERAGE(Tabelle1361012161824[[1. Spiel]:[3. Spiel]])</f>
        <v>152.55555555555554</v>
      </c>
      <c r="L6" s="1"/>
    </row>
    <row r="7" spans="1:12" x14ac:dyDescent="0.35">
      <c r="A7" s="9">
        <v>2</v>
      </c>
      <c r="B7" s="10">
        <v>147</v>
      </c>
      <c r="C7" s="10">
        <v>150</v>
      </c>
      <c r="D7" s="10">
        <v>149</v>
      </c>
      <c r="E7" s="11">
        <f>SUM(Tabelle1361012161824[[#This Row],[1. Spiel]:[3. Spiel]])</f>
        <v>446</v>
      </c>
      <c r="F7" s="12">
        <f>AVERAGE(Tabelle1361012161824[[#This Row],[1. Spiel]:[3. Spiel]])</f>
        <v>148.66666666666666</v>
      </c>
      <c r="G7" s="1"/>
      <c r="H7" s="1"/>
      <c r="I7" s="1"/>
      <c r="J7" s="1"/>
      <c r="K7" s="1"/>
      <c r="L7" s="1"/>
    </row>
    <row r="8" spans="1:12" x14ac:dyDescent="0.35">
      <c r="A8" s="9">
        <v>3</v>
      </c>
      <c r="B8" s="10">
        <v>147</v>
      </c>
      <c r="C8" s="10">
        <v>162</v>
      </c>
      <c r="D8" s="10">
        <v>143</v>
      </c>
      <c r="E8" s="11">
        <f>SUM(Tabelle1361012161824[[#This Row],[1. Spiel]:[3. Spiel]])</f>
        <v>452</v>
      </c>
      <c r="F8" s="12">
        <f>AVERAGE(Tabelle1361012161824[[#This Row],[1. Spiel]:[3. Spiel]])</f>
        <v>150.66666666666666</v>
      </c>
    </row>
    <row r="9" spans="1:12" x14ac:dyDescent="0.35">
      <c r="A9" s="9">
        <v>0</v>
      </c>
      <c r="B9" s="10"/>
      <c r="C9" s="10"/>
      <c r="D9" s="10"/>
      <c r="E9" s="11">
        <f>SUM(Tabelle1361012161824[[#This Row],[1. Spiel]:[3. Spiel]])</f>
        <v>0</v>
      </c>
      <c r="F9" s="12" t="e">
        <f>AVERAGE(Tabelle1361012161824[[#This Row],[1. Spiel]:[3. Spiel]])</f>
        <v>#DIV/0!</v>
      </c>
    </row>
    <row r="10" spans="1:12" x14ac:dyDescent="0.35">
      <c r="A10" s="9">
        <v>0</v>
      </c>
      <c r="B10" s="10"/>
      <c r="C10" s="10"/>
      <c r="D10" s="10"/>
      <c r="E10" s="11">
        <f>SUM(Tabelle1361012161824[[#This Row],[1. Spiel]:[3. Spiel]])</f>
        <v>0</v>
      </c>
      <c r="F10" s="12" t="e">
        <f>AVERAGE(Tabelle1361012161824[[#This Row],[1. Spiel]:[3. Spiel]])</f>
        <v>#DIV/0!</v>
      </c>
    </row>
    <row r="11" spans="1:12" x14ac:dyDescent="0.35">
      <c r="A11" s="9">
        <v>0</v>
      </c>
      <c r="B11" s="12"/>
      <c r="C11" s="10"/>
      <c r="D11" s="10"/>
      <c r="E11" s="11">
        <f>SUM(Tabelle1361012161824[[#This Row],[1. Spiel]:[3. Spiel]])</f>
        <v>0</v>
      </c>
      <c r="F11" s="12" t="e">
        <f>AVERAGE(Tabelle1361012161824[[#This Row],[1. Spiel]:[3. Spiel]])</f>
        <v>#DIV/0!</v>
      </c>
    </row>
    <row r="12" spans="1:12" x14ac:dyDescent="0.35">
      <c r="A12" s="9">
        <v>0</v>
      </c>
      <c r="B12" s="10"/>
      <c r="C12" s="10"/>
      <c r="D12" s="10"/>
      <c r="E12" s="11">
        <f>SUM(Tabelle1361012161824[[#This Row],[1. Spiel]:[3. Spiel]])</f>
        <v>0</v>
      </c>
      <c r="F12" s="12" t="e">
        <f>AVERAGE(Tabelle1361012161824[[#This Row],[1. Spiel]:[3. Spiel]])</f>
        <v>#DIV/0!</v>
      </c>
    </row>
    <row r="13" spans="1:12" x14ac:dyDescent="0.35">
      <c r="A13" s="9">
        <v>0</v>
      </c>
      <c r="B13" s="10"/>
      <c r="C13" s="10"/>
      <c r="D13" s="10"/>
      <c r="E13" s="11">
        <f>SUM(Tabelle1361012161824[[#This Row],[1. Spiel]:[3. Spiel]])</f>
        <v>0</v>
      </c>
      <c r="F13" s="12" t="e">
        <f>AVERAGE(Tabelle1361012161824[[#This Row],[1. Spiel]:[3. Spiel]])</f>
        <v>#DIV/0!</v>
      </c>
    </row>
    <row r="14" spans="1:12" x14ac:dyDescent="0.35">
      <c r="A14" s="9">
        <v>0</v>
      </c>
      <c r="B14" s="10"/>
      <c r="C14" s="10"/>
      <c r="D14" s="10"/>
      <c r="E14" s="11">
        <f>SUM(Tabelle1361012161824[[#This Row],[1. Spiel]:[3. Spiel]])</f>
        <v>0</v>
      </c>
      <c r="F14" s="12" t="e">
        <f>AVERAGE(Tabelle1361012161824[[#This Row],[1. Spiel]:[3. Spiel]])</f>
        <v>#DIV/0!</v>
      </c>
    </row>
    <row r="15" spans="1:12" x14ac:dyDescent="0.35">
      <c r="A15" s="9">
        <v>0</v>
      </c>
      <c r="B15" s="10"/>
      <c r="C15" s="10"/>
      <c r="D15" s="10"/>
      <c r="E15" s="11">
        <f>SUM(Tabelle1361012161824[[#This Row],[1. Spiel]:[3. Spiel]])</f>
        <v>0</v>
      </c>
      <c r="F15" s="12" t="e">
        <f>AVERAGE(Tabelle1361012161824[[#This Row],[1. Spiel]:[3. Spiel]])</f>
        <v>#DIV/0!</v>
      </c>
    </row>
    <row r="16" spans="1:12" x14ac:dyDescent="0.35">
      <c r="A16" s="9">
        <v>0</v>
      </c>
      <c r="B16" s="10"/>
      <c r="C16" s="10"/>
      <c r="D16" s="10"/>
      <c r="E16" s="11">
        <f>SUM(Tabelle1361012161824[[#This Row],[1. Spiel]:[3. Spiel]])</f>
        <v>0</v>
      </c>
      <c r="F16" s="12" t="e">
        <f>AVERAGE(Tabelle1361012161824[[#This Row],[1. Spiel]:[3. Spiel]])</f>
        <v>#DIV/0!</v>
      </c>
    </row>
    <row r="17" spans="1:9" x14ac:dyDescent="0.35">
      <c r="A17" s="9">
        <v>0</v>
      </c>
      <c r="B17" s="10"/>
      <c r="C17" s="10"/>
      <c r="D17" s="10"/>
      <c r="E17" s="11">
        <f>SUM(Tabelle1361012161824[[#This Row],[1. Spiel]:[3. Spiel]])</f>
        <v>0</v>
      </c>
      <c r="F17" s="12" t="e">
        <f>AVERAGE(Tabelle1361012161824[[#This Row],[1. Spiel]:[3. Spiel]])</f>
        <v>#DIV/0!</v>
      </c>
    </row>
    <row r="18" spans="1:9" x14ac:dyDescent="0.35">
      <c r="A18" s="9">
        <v>0</v>
      </c>
      <c r="B18" s="10"/>
      <c r="C18" s="10"/>
      <c r="D18" s="10"/>
      <c r="E18" s="11">
        <f>SUM(Tabelle1361012161824[[#This Row],[1. Spiel]:[3. Spiel]])</f>
        <v>0</v>
      </c>
      <c r="F18" s="12" t="e">
        <f>AVERAGE(Tabelle1361012161824[[#This Row],[1. Spiel]:[3. Spiel]])</f>
        <v>#DIV/0!</v>
      </c>
    </row>
    <row r="19" spans="1:9" ht="15.5" x14ac:dyDescent="0.35">
      <c r="A19" s="9">
        <v>0</v>
      </c>
      <c r="B19" s="10"/>
      <c r="C19" s="10"/>
      <c r="D19" s="10"/>
      <c r="E19" s="11">
        <f>SUM(Tabelle1361012161824[[#This Row],[1. Spiel]:[3. Spiel]])</f>
        <v>0</v>
      </c>
      <c r="F19" s="12" t="e">
        <f>AVERAGE(Tabelle1361012161824[[#This Row],[1. Spiel]:[3. Spiel]])</f>
        <v>#DIV/0!</v>
      </c>
      <c r="I19" s="3"/>
    </row>
    <row r="20" spans="1:9" x14ac:dyDescent="0.35">
      <c r="A20" s="9">
        <v>0</v>
      </c>
      <c r="B20" s="10"/>
      <c r="C20" s="10"/>
      <c r="D20" s="10"/>
      <c r="E20" s="11">
        <f>SUM(Tabelle1361012161824[[#This Row],[1. Spiel]:[3. Spiel]])</f>
        <v>0</v>
      </c>
      <c r="F20" s="12" t="e">
        <f>AVERAGE(Tabelle1361012161824[[#This Row],[1. Spiel]:[3. Spiel]])</f>
        <v>#DIV/0!</v>
      </c>
    </row>
    <row r="21" spans="1:9" x14ac:dyDescent="0.35">
      <c r="A21" s="9">
        <v>0</v>
      </c>
      <c r="B21" s="10"/>
      <c r="C21" s="10"/>
      <c r="D21" s="10"/>
      <c r="E21" s="11">
        <f>SUM(Tabelle1361012161824[[#This Row],[1. Spiel]:[3. Spiel]])</f>
        <v>0</v>
      </c>
      <c r="F21" s="12" t="e">
        <f>AVERAGE(Tabelle1361012161824[[#This Row],[1. Spiel]:[3. Spiel]])</f>
        <v>#DIV/0!</v>
      </c>
    </row>
    <row r="22" spans="1:9" x14ac:dyDescent="0.35">
      <c r="A22" s="9">
        <v>0</v>
      </c>
      <c r="B22" s="10"/>
      <c r="C22" s="10"/>
      <c r="D22" s="10"/>
      <c r="E22" s="11">
        <f>SUM(Tabelle1361012161824[[#This Row],[1. Spiel]:[3. Spiel]])</f>
        <v>0</v>
      </c>
      <c r="F22" s="12" t="e">
        <f>AVERAGE(Tabelle1361012161824[[#This Row],[1. Spiel]:[3. Spiel]])</f>
        <v>#DIV/0!</v>
      </c>
    </row>
    <row r="23" spans="1:9" x14ac:dyDescent="0.35">
      <c r="A23" s="9">
        <v>0</v>
      </c>
      <c r="B23" s="10"/>
      <c r="C23" s="10"/>
      <c r="D23" s="10"/>
      <c r="E23" s="11">
        <f>SUM(Tabelle1361012161824[[#This Row],[1. Spiel]:[3. Spiel]])</f>
        <v>0</v>
      </c>
      <c r="F23" s="12" t="e">
        <f>AVERAGE(Tabelle1361012161824[[#This Row],[1. Spiel]:[3. Spiel]])</f>
        <v>#DIV/0!</v>
      </c>
    </row>
    <row r="24" spans="1:9" x14ac:dyDescent="0.35">
      <c r="A24" s="9">
        <v>0</v>
      </c>
      <c r="B24" s="10"/>
      <c r="C24" s="10"/>
      <c r="D24" s="10"/>
      <c r="E24" s="11">
        <f>SUM(Tabelle1361012161824[[#This Row],[1. Spiel]:[3. Spiel]])</f>
        <v>0</v>
      </c>
      <c r="F24" s="12" t="e">
        <f>AVERAGE(Tabelle1361012161824[[#This Row],[1. Spiel]:[3. Spiel]])</f>
        <v>#DIV/0!</v>
      </c>
    </row>
    <row r="25" spans="1:9" x14ac:dyDescent="0.35">
      <c r="A25" s="13">
        <v>0</v>
      </c>
      <c r="B25" s="16"/>
      <c r="C25" s="16"/>
      <c r="D25" s="16"/>
      <c r="E25" s="14">
        <f>SUM(Tabelle1361012161824[[#This Row],[1. Spiel]:[3. Spiel]])</f>
        <v>0</v>
      </c>
      <c r="F25" s="21" t="e">
        <f>AVERAGE(Tabelle1361012161824[[#This Row],[1. Spiel]:[3. Spiel]])</f>
        <v>#DIV/0!</v>
      </c>
    </row>
    <row r="39" spans="3:4" x14ac:dyDescent="0.35">
      <c r="C39" s="1"/>
      <c r="D39" s="1"/>
    </row>
    <row r="40" spans="3:4" x14ac:dyDescent="0.35">
      <c r="C40" s="1"/>
      <c r="D40" s="1"/>
    </row>
    <row r="41" spans="3:4" x14ac:dyDescent="0.35">
      <c r="C41" s="1"/>
      <c r="D41" s="2"/>
    </row>
    <row r="42" spans="3:4" x14ac:dyDescent="0.35">
      <c r="C42" s="1"/>
      <c r="D42" s="1"/>
    </row>
  </sheetData>
  <mergeCells count="2">
    <mergeCell ref="A3:E3"/>
    <mergeCell ref="G3:K3"/>
  </mergeCells>
  <pageMargins left="0.7" right="0.7" top="0.78740157499999996" bottom="0.78740157499999996" header="0.3" footer="0.3"/>
  <drawing r:id="rId1"/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5F4B2-1084-4EC7-8F36-BEA4E3BC48DF}">
  <dimension ref="A3:L42"/>
  <sheetViews>
    <sheetView workbookViewId="0">
      <selection activeCell="B10" sqref="B10:F10"/>
    </sheetView>
  </sheetViews>
  <sheetFormatPr baseColWidth="10" defaultRowHeight="14.5" x14ac:dyDescent="0.35"/>
  <cols>
    <col min="1" max="6" width="20.7265625" customWidth="1"/>
    <col min="7" max="8" width="15.6328125" customWidth="1"/>
    <col min="9" max="9" width="18.6328125" customWidth="1"/>
    <col min="10" max="12" width="18.7265625" customWidth="1"/>
  </cols>
  <sheetData>
    <row r="3" spans="1:12" x14ac:dyDescent="0.35">
      <c r="A3" s="23" t="s">
        <v>25</v>
      </c>
      <c r="B3" s="23"/>
      <c r="C3" s="23"/>
      <c r="D3" s="23"/>
      <c r="E3" s="23"/>
      <c r="F3" s="1"/>
      <c r="G3" s="23" t="s">
        <v>26</v>
      </c>
      <c r="H3" s="23"/>
      <c r="I3" s="23"/>
      <c r="J3" s="23"/>
      <c r="K3" s="23"/>
      <c r="L3" s="1"/>
    </row>
    <row r="4" spans="1:12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35">
      <c r="A5" s="18" t="s">
        <v>3</v>
      </c>
      <c r="B5" s="7" t="s">
        <v>4</v>
      </c>
      <c r="C5" s="7" t="s">
        <v>5</v>
      </c>
      <c r="D5" s="7" t="s">
        <v>6</v>
      </c>
      <c r="E5" s="8" t="s">
        <v>7</v>
      </c>
      <c r="F5" s="7" t="s">
        <v>41</v>
      </c>
      <c r="G5" s="1" t="s">
        <v>3</v>
      </c>
      <c r="H5" s="1" t="s">
        <v>2</v>
      </c>
      <c r="I5" s="1" t="s">
        <v>1</v>
      </c>
      <c r="J5" s="1" t="s">
        <v>0</v>
      </c>
      <c r="K5" s="1" t="s">
        <v>9</v>
      </c>
      <c r="L5" s="1"/>
    </row>
    <row r="6" spans="1:12" x14ac:dyDescent="0.35">
      <c r="A6" s="9">
        <v>1</v>
      </c>
      <c r="B6" s="10">
        <v>143</v>
      </c>
      <c r="C6" s="10">
        <v>146</v>
      </c>
      <c r="D6" s="10">
        <v>134</v>
      </c>
      <c r="E6" s="11">
        <f>SUM(Tabelle1361012161822[[#This Row],[1. Spiel]:[3. Spiel]])</f>
        <v>423</v>
      </c>
      <c r="F6" s="20">
        <f>AVERAGE(Tabelle1361012161822[[#This Row],[1. Spiel]:[3. Spiel]])</f>
        <v>141</v>
      </c>
      <c r="G6" s="15">
        <f>MAX(Tabelle1361012161822[Antreten])</f>
        <v>5</v>
      </c>
      <c r="H6" s="15">
        <f>SUM(Tabelle1361012161822[Pins Spieltag])</f>
        <v>2190</v>
      </c>
      <c r="I6" s="15">
        <f>MAX(Tabelle1361012161822[[1. Spiel]:[3. Spiel]])</f>
        <v>191</v>
      </c>
      <c r="J6" s="15">
        <f>MAX(Tabelle1361012161822[Pins Spieltag])</f>
        <v>460</v>
      </c>
      <c r="K6" s="5">
        <f>AVERAGE(Tabelle1361012161822[[1. Spiel]:[3. Spiel]])</f>
        <v>146</v>
      </c>
      <c r="L6" s="1"/>
    </row>
    <row r="7" spans="1:12" x14ac:dyDescent="0.35">
      <c r="A7" s="9">
        <v>2</v>
      </c>
      <c r="B7" s="10">
        <v>121</v>
      </c>
      <c r="C7" s="10">
        <v>124</v>
      </c>
      <c r="D7" s="10">
        <v>191</v>
      </c>
      <c r="E7" s="11">
        <f>SUM(Tabelle1361012161822[[#This Row],[1. Spiel]:[3. Spiel]])</f>
        <v>436</v>
      </c>
      <c r="F7" s="12">
        <f>AVERAGE(Tabelle1361012161822[[#This Row],[1. Spiel]:[3. Spiel]])</f>
        <v>145.33333333333334</v>
      </c>
      <c r="G7" s="1"/>
      <c r="H7" s="1"/>
      <c r="I7" s="1"/>
      <c r="J7" s="1"/>
      <c r="K7" s="1"/>
      <c r="L7" s="1"/>
    </row>
    <row r="8" spans="1:12" x14ac:dyDescent="0.35">
      <c r="A8" s="9">
        <v>3</v>
      </c>
      <c r="B8" s="10">
        <v>137</v>
      </c>
      <c r="C8" s="10">
        <v>136</v>
      </c>
      <c r="D8" s="10">
        <v>156</v>
      </c>
      <c r="E8" s="11">
        <f>SUM(Tabelle1361012161822[[#This Row],[1. Spiel]:[3. Spiel]])</f>
        <v>429</v>
      </c>
      <c r="F8" s="12">
        <f>AVERAGE(Tabelle1361012161822[[#This Row],[1. Spiel]:[3. Spiel]])</f>
        <v>143</v>
      </c>
    </row>
    <row r="9" spans="1:12" x14ac:dyDescent="0.35">
      <c r="A9" s="9">
        <v>4</v>
      </c>
      <c r="B9" s="10">
        <v>131</v>
      </c>
      <c r="C9" s="10">
        <v>156</v>
      </c>
      <c r="D9" s="10">
        <v>155</v>
      </c>
      <c r="E9" s="11">
        <f>SUM(Tabelle1361012161822[[#This Row],[1. Spiel]:[3. Spiel]])</f>
        <v>442</v>
      </c>
      <c r="F9" s="12">
        <f>AVERAGE(Tabelle1361012161822[[#This Row],[1. Spiel]:[3. Spiel]])</f>
        <v>147.33333333333334</v>
      </c>
    </row>
    <row r="10" spans="1:12" x14ac:dyDescent="0.35">
      <c r="A10" s="9">
        <v>5</v>
      </c>
      <c r="B10" s="10">
        <v>145</v>
      </c>
      <c r="C10" s="10">
        <v>134</v>
      </c>
      <c r="D10" s="10">
        <v>181</v>
      </c>
      <c r="E10" s="11">
        <f>SUM(Tabelle1361012161822[[#This Row],[1. Spiel]:[3. Spiel]])</f>
        <v>460</v>
      </c>
      <c r="F10" s="12">
        <f>AVERAGE(Tabelle1361012161822[[#This Row],[1. Spiel]:[3. Spiel]])</f>
        <v>153.33333333333334</v>
      </c>
    </row>
    <row r="11" spans="1:12" x14ac:dyDescent="0.35">
      <c r="A11" s="9">
        <v>0</v>
      </c>
      <c r="B11" s="12"/>
      <c r="C11" s="10"/>
      <c r="D11" s="10"/>
      <c r="E11" s="11">
        <f>SUM(Tabelle1361012161822[[#This Row],[1. Spiel]:[3. Spiel]])</f>
        <v>0</v>
      </c>
      <c r="F11" s="12" t="e">
        <f>AVERAGE(Tabelle1361012161822[[#This Row],[1. Spiel]:[3. Spiel]])</f>
        <v>#DIV/0!</v>
      </c>
    </row>
    <row r="12" spans="1:12" x14ac:dyDescent="0.35">
      <c r="A12" s="9">
        <v>0</v>
      </c>
      <c r="B12" s="10"/>
      <c r="C12" s="10"/>
      <c r="D12" s="10"/>
      <c r="E12" s="11">
        <f>SUM(Tabelle1361012161822[[#This Row],[1. Spiel]:[3. Spiel]])</f>
        <v>0</v>
      </c>
      <c r="F12" s="12" t="e">
        <f>AVERAGE(Tabelle1361012161822[[#This Row],[1. Spiel]:[3. Spiel]])</f>
        <v>#DIV/0!</v>
      </c>
    </row>
    <row r="13" spans="1:12" x14ac:dyDescent="0.35">
      <c r="A13" s="9">
        <v>0</v>
      </c>
      <c r="B13" s="10"/>
      <c r="C13" s="10"/>
      <c r="D13" s="10"/>
      <c r="E13" s="11">
        <f>SUM(Tabelle1361012161822[[#This Row],[1. Spiel]:[3. Spiel]])</f>
        <v>0</v>
      </c>
      <c r="F13" s="12" t="e">
        <f>AVERAGE(Tabelle1361012161822[[#This Row],[1. Spiel]:[3. Spiel]])</f>
        <v>#DIV/0!</v>
      </c>
    </row>
    <row r="14" spans="1:12" x14ac:dyDescent="0.35">
      <c r="A14" s="9">
        <v>0</v>
      </c>
      <c r="B14" s="10"/>
      <c r="C14" s="10"/>
      <c r="D14" s="10"/>
      <c r="E14" s="11">
        <f>SUM(Tabelle1361012161822[[#This Row],[1. Spiel]:[3. Spiel]])</f>
        <v>0</v>
      </c>
      <c r="F14" s="12" t="e">
        <f>AVERAGE(Tabelle1361012161822[[#This Row],[1. Spiel]:[3. Spiel]])</f>
        <v>#DIV/0!</v>
      </c>
    </row>
    <row r="15" spans="1:12" x14ac:dyDescent="0.35">
      <c r="A15" s="9">
        <v>0</v>
      </c>
      <c r="B15" s="10"/>
      <c r="C15" s="10"/>
      <c r="D15" s="10"/>
      <c r="E15" s="11">
        <f>SUM(Tabelle1361012161822[[#This Row],[1. Spiel]:[3. Spiel]])</f>
        <v>0</v>
      </c>
      <c r="F15" s="12" t="e">
        <f>AVERAGE(Tabelle1361012161822[[#This Row],[1. Spiel]:[3. Spiel]])</f>
        <v>#DIV/0!</v>
      </c>
    </row>
    <row r="16" spans="1:12" x14ac:dyDescent="0.35">
      <c r="A16" s="9">
        <v>0</v>
      </c>
      <c r="B16" s="10"/>
      <c r="C16" s="10"/>
      <c r="D16" s="10"/>
      <c r="E16" s="11">
        <f>SUM(Tabelle1361012161822[[#This Row],[1. Spiel]:[3. Spiel]])</f>
        <v>0</v>
      </c>
      <c r="F16" s="12" t="e">
        <f>AVERAGE(Tabelle1361012161822[[#This Row],[1. Spiel]:[3. Spiel]])</f>
        <v>#DIV/0!</v>
      </c>
    </row>
    <row r="17" spans="1:9" x14ac:dyDescent="0.35">
      <c r="A17" s="9">
        <v>0</v>
      </c>
      <c r="B17" s="10"/>
      <c r="C17" s="10"/>
      <c r="D17" s="10"/>
      <c r="E17" s="11">
        <f>SUM(Tabelle1361012161822[[#This Row],[1. Spiel]:[3. Spiel]])</f>
        <v>0</v>
      </c>
      <c r="F17" s="12" t="e">
        <f>AVERAGE(Tabelle1361012161822[[#This Row],[1. Spiel]:[3. Spiel]])</f>
        <v>#DIV/0!</v>
      </c>
    </row>
    <row r="18" spans="1:9" x14ac:dyDescent="0.35">
      <c r="A18" s="9">
        <v>0</v>
      </c>
      <c r="B18" s="10"/>
      <c r="C18" s="10"/>
      <c r="D18" s="10"/>
      <c r="E18" s="11">
        <f>SUM(Tabelle1361012161822[[#This Row],[1. Spiel]:[3. Spiel]])</f>
        <v>0</v>
      </c>
      <c r="F18" s="12" t="e">
        <f>AVERAGE(Tabelle1361012161822[[#This Row],[1. Spiel]:[3. Spiel]])</f>
        <v>#DIV/0!</v>
      </c>
    </row>
    <row r="19" spans="1:9" ht="15.5" x14ac:dyDescent="0.35">
      <c r="A19" s="9">
        <v>0</v>
      </c>
      <c r="B19" s="10"/>
      <c r="C19" s="10"/>
      <c r="D19" s="10"/>
      <c r="E19" s="11">
        <f>SUM(Tabelle1361012161822[[#This Row],[1. Spiel]:[3. Spiel]])</f>
        <v>0</v>
      </c>
      <c r="F19" s="12" t="e">
        <f>AVERAGE(Tabelle1361012161822[[#This Row],[1. Spiel]:[3. Spiel]])</f>
        <v>#DIV/0!</v>
      </c>
      <c r="I19" s="3"/>
    </row>
    <row r="20" spans="1:9" x14ac:dyDescent="0.35">
      <c r="A20" s="9">
        <v>0</v>
      </c>
      <c r="B20" s="10"/>
      <c r="C20" s="10"/>
      <c r="D20" s="10"/>
      <c r="E20" s="11">
        <f>SUM(Tabelle1361012161822[[#This Row],[1. Spiel]:[3. Spiel]])</f>
        <v>0</v>
      </c>
      <c r="F20" s="12" t="e">
        <f>AVERAGE(Tabelle1361012161822[[#This Row],[1. Spiel]:[3. Spiel]])</f>
        <v>#DIV/0!</v>
      </c>
    </row>
    <row r="21" spans="1:9" x14ac:dyDescent="0.35">
      <c r="A21" s="9">
        <v>0</v>
      </c>
      <c r="B21" s="10"/>
      <c r="C21" s="10"/>
      <c r="D21" s="10"/>
      <c r="E21" s="11">
        <f>SUM(Tabelle1361012161822[[#This Row],[1. Spiel]:[3. Spiel]])</f>
        <v>0</v>
      </c>
      <c r="F21" s="12" t="e">
        <f>AVERAGE(Tabelle1361012161822[[#This Row],[1. Spiel]:[3. Spiel]])</f>
        <v>#DIV/0!</v>
      </c>
    </row>
    <row r="22" spans="1:9" x14ac:dyDescent="0.35">
      <c r="A22" s="9">
        <v>0</v>
      </c>
      <c r="B22" s="10"/>
      <c r="C22" s="10"/>
      <c r="D22" s="10"/>
      <c r="E22" s="11">
        <f>SUM(Tabelle1361012161822[[#This Row],[1. Spiel]:[3. Spiel]])</f>
        <v>0</v>
      </c>
      <c r="F22" s="12" t="e">
        <f>AVERAGE(Tabelle1361012161822[[#This Row],[1. Spiel]:[3. Spiel]])</f>
        <v>#DIV/0!</v>
      </c>
    </row>
    <row r="23" spans="1:9" x14ac:dyDescent="0.35">
      <c r="A23" s="9">
        <v>0</v>
      </c>
      <c r="B23" s="10"/>
      <c r="C23" s="10"/>
      <c r="D23" s="10"/>
      <c r="E23" s="11">
        <f>SUM(Tabelle1361012161822[[#This Row],[1. Spiel]:[3. Spiel]])</f>
        <v>0</v>
      </c>
      <c r="F23" s="12" t="e">
        <f>AVERAGE(Tabelle1361012161822[[#This Row],[1. Spiel]:[3. Spiel]])</f>
        <v>#DIV/0!</v>
      </c>
    </row>
    <row r="24" spans="1:9" x14ac:dyDescent="0.35">
      <c r="A24" s="9">
        <v>0</v>
      </c>
      <c r="B24" s="10"/>
      <c r="C24" s="10"/>
      <c r="D24" s="10"/>
      <c r="E24" s="11">
        <f>SUM(Tabelle1361012161822[[#This Row],[1. Spiel]:[3. Spiel]])</f>
        <v>0</v>
      </c>
      <c r="F24" s="12" t="e">
        <f>AVERAGE(Tabelle1361012161822[[#This Row],[1. Spiel]:[3. Spiel]])</f>
        <v>#DIV/0!</v>
      </c>
    </row>
    <row r="25" spans="1:9" x14ac:dyDescent="0.35">
      <c r="A25" s="13">
        <v>0</v>
      </c>
      <c r="B25" s="16"/>
      <c r="C25" s="16"/>
      <c r="D25" s="16"/>
      <c r="E25" s="14">
        <f>SUM(Tabelle1361012161822[[#This Row],[1. Spiel]:[3. Spiel]])</f>
        <v>0</v>
      </c>
      <c r="F25" s="21" t="e">
        <f>AVERAGE(Tabelle1361012161822[[#This Row],[1. Spiel]:[3. Spiel]])</f>
        <v>#DIV/0!</v>
      </c>
    </row>
    <row r="39" spans="3:4" x14ac:dyDescent="0.35">
      <c r="C39" s="1"/>
      <c r="D39" s="1"/>
    </row>
    <row r="40" spans="3:4" x14ac:dyDescent="0.35">
      <c r="C40" s="1"/>
      <c r="D40" s="1"/>
    </row>
    <row r="41" spans="3:4" x14ac:dyDescent="0.35">
      <c r="C41" s="1"/>
      <c r="D41" s="2"/>
    </row>
    <row r="42" spans="3:4" x14ac:dyDescent="0.35">
      <c r="C42" s="1"/>
      <c r="D42" s="1"/>
    </row>
  </sheetData>
  <mergeCells count="2">
    <mergeCell ref="A3:E3"/>
    <mergeCell ref="G3:K3"/>
  </mergeCells>
  <pageMargins left="0.7" right="0.7" top="0.78740157499999996" bottom="0.78740157499999996" header="0.3" footer="0.3"/>
  <drawing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N V 9 y W n Y 4 b A y k A A A A 9 g A A A B I A H A B D b 2 5 m a W c v U G F j a 2 F n Z S 5 4 b W w g o h g A K K A U A A A A A A A A A A A A A A A A A A A A A A A A A A A A h Y 8 x D o I w G I W v Q r r T l r I Q 8 l M G d Z P E x M S 4 N q V C A x R D i + V u D h 7 J K 4 h R 1 M 3 x f e 8 b 3 r t f b 5 B P X R t c 1 G B 1 b z I U Y Y o C Z W R f a l N l a H S n M E E 5 h 5 2 Q j a h U M M v G p p M t M 1 Q 7 d 0 4 J 8 d 5 j H + N + q A i j N C L H Y r u X t e o E + s j 6 v x x q Y 5 0 w U i E O h 9 c Y z n A U M x y z B F M g C 4 R C m 6 / A 5 r 3 P 9 g f C a m z d O C h e q n C 9 A b J E I O 8 P / A F Q S w M E F A A C A A g A N V 9 y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V f c l o o i k e 4 D g A A A B E A A A A T A B w A R m 9 y b X V s Y X M v U 2 V j d G l v b j E u b S C i G A A o o B Q A A A A A A A A A A A A A A A A A A A A A A A A A A A A r T k 0 u y c z P U w i G 0 I b W A F B L A Q I t A B Q A A g A I A D V f c l p 2 O G w M p A A A A P Y A A A A S A A A A A A A A A A A A A A A A A A A A A A B D b 2 5 m a W c v U G F j a 2 F n Z S 5 4 b W x Q S w E C L Q A U A A I A C A A 1 X 3 J a D 8 r p q 6 Q A A A D p A A A A E w A A A A A A A A A A A A A A A A D w A A A A W 0 N v b n R l b n R f V H l w Z X N d L n h t b F B L A Q I t A B Q A A g A I A D V f c l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D o I h F 8 i z 6 T Y Y Y F A 5 R Q A c / A A A A A A I A A A A A A B B m A A A A A Q A A I A A A A N A S / C E j r 9 A a t o b W P + l Q P p i j c 2 R 7 4 0 j n c o b Q Y R f D p V u y A A A A A A 6 A A A A A A g A A I A A A A I Q n x E s C W P b w h R 0 c B T R C R D m x V f D v n C c p O 6 j h / D R o J + r d U A A A A H b q t Z z 2 Y G 5 X s o T w R u s 4 o P 8 u g D 6 y 0 1 q O v B A j k K Z y A I t X B e J E Y 4 t U a 3 8 u 9 R s l 0 3 o Q L V 2 T b R i 7 o T e 4 Q N R R 9 F v Y Z O f L J V c Z F W e I k l 9 O I 0 b J z 9 U / Q A A A A M 2 p A f u 8 c a J Z d / G H i N q V Z 7 i 4 b Y u h p 0 t H t n 6 l B u c T b C j r V B I d U j J W Z 7 r e R x N D / 7 y V b Q v K z y 0 F g i N G c X Y G F N c Y N x Y = < / D a t a M a s h u p > 
</file>

<file path=customXml/itemProps1.xml><?xml version="1.0" encoding="utf-8"?>
<ds:datastoreItem xmlns:ds="http://schemas.openxmlformats.org/officeDocument/2006/customXml" ds:itemID="{43D66897-A49A-4D74-AF13-7EAC9FEA95F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16</vt:i4>
      </vt:variant>
    </vt:vector>
  </HeadingPairs>
  <TitlesOfParts>
    <vt:vector size="16" baseType="lpstr">
      <vt:lpstr>Lüdemann, Jürgen</vt:lpstr>
      <vt:lpstr>Naumann, Karin</vt:lpstr>
      <vt:lpstr>Naumann, Rüdiger</vt:lpstr>
      <vt:lpstr>Pophal, Jürgen</vt:lpstr>
      <vt:lpstr>Probst, Bettina</vt:lpstr>
      <vt:lpstr>Probst, Rüdiger</vt:lpstr>
      <vt:lpstr>Bergemann, Hans</vt:lpstr>
      <vt:lpstr>Dannath, Gero</vt:lpstr>
      <vt:lpstr>Dannath, Sabrina</vt:lpstr>
      <vt:lpstr>Hans, Thorsten</vt:lpstr>
      <vt:lpstr>Langholz, Heinz</vt:lpstr>
      <vt:lpstr>Mertz, Jürgen</vt:lpstr>
      <vt:lpstr>Müller, Dieter</vt:lpstr>
      <vt:lpstr>Paasch, Olaf</vt:lpstr>
      <vt:lpstr>Schauer, Björn</vt:lpstr>
      <vt:lpstr>Tercan, Muharrem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Rüdiger Probst</dc:creator>
  <cp:lastModifiedBy>Rüdiger Probst</cp:lastModifiedBy>
  <dcterms:created xsi:type="dcterms:W3CDTF">2025-03-12T16:47:30Z</dcterms:created>
  <dcterms:modified xsi:type="dcterms:W3CDTF">2025-11-12T14:02:31Z</dcterms:modified>
</cp:coreProperties>
</file>